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данные'!$A$7:$O$145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2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2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2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42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44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2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2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2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2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2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2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20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20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20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2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2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2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2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42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44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<sst xmlns="http://schemas.openxmlformats.org/spreadsheetml/2006/main" count="4006" uniqueCount="854">
  <si>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</si>
  <si>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</si>
  <si>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</si>
  <si>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</si>
  <si>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</si>
  <si>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</si>
  <si>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</si>
  <si>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</si>
  <si>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</si>
  <si>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</si>
  <si>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</si>
  <si>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</si>
  <si>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</si>
  <si>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</si>
  <si>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</si>
  <si>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</si>
  <si>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</si>
  <si>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</si>
  <si>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</si>
  <si>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</si>
  <si>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</si>
  <si>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</si>
  <si>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</si>
  <si>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</si>
  <si>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</si>
  <si>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</si>
  <si>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</si>
  <si>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</si>
  <si>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</si>
  <si>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</si>
  <si>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</si>
  <si>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</si>
  <si>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</si>
  <si>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</si>
  <si>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</si>
  <si>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</si>
  <si>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</si>
  <si>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</si>
  <si>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</si>
  <si>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</si>
  <si>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</si>
  <si>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</si>
  <si>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</si>
  <si>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</si>
  <si>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</si>
  <si>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</si>
  <si>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</si>
  <si>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Капитальный ремонт дома на Ленина 63,</t>
  </si>
  <si>
    <t>Составил:______________ ()</t>
  </si>
  <si>
    <t>Проверил:______________ ()</t>
  </si>
  <si>
    <t>Раздел 1. Кровля и перекрытие</t>
  </si>
  <si>
    <t>1.1</t>
  </si>
  <si>
    <t>ТЕРр58-17-3      
Разборка покрытий кровель: из волнистых и полуволнистых асбестоцементных листов
100 м2 покрытия кровли
______________
(Территориальная поправка к базе 2001г МАТ=1,15;
Районный к-т 15%), МАТ х 1,15
НР 83%*0.85 от ФОТ
СП 65%*0.8 от ФОТ</t>
  </si>
  <si>
    <t>4,86
70,55
52</t>
  </si>
  <si>
    <t>891
735
575</t>
  </si>
  <si>
    <t>15,5
70,55
52</t>
  </si>
  <si>
    <t>13741
9678
7133</t>
  </si>
  <si>
    <t>Р</t>
  </si>
  <si>
    <t>НР 83%*0.85 от ФОТ</t>
  </si>
  <si>
    <t>СП 65%*0.8 от ФОТ</t>
  </si>
  <si>
    <t>ФОТ</t>
  </si>
  <si>
    <t>1.2</t>
  </si>
  <si>
    <t>ТЕРр58-2-2      
Разборка слуховых окон: прямоугольных односкатных
100 окон
______________
(Территориальная поправка к базе 2001г МАТ=1,15;
Районный к-т 15%), МАТ х 1,15
НР 83%*0.85 от ФОТ
СП 65%*0.8 от ФОТ</t>
  </si>
  <si>
    <t>0,03
70,55
52</t>
  </si>
  <si>
    <t>71
59
46</t>
  </si>
  <si>
    <t>1101
777
573</t>
  </si>
  <si>
    <t>1.3</t>
  </si>
  <si>
    <t>ТЕРр58-18-2      
Смена обрешетки с прозорами: из досок толщиной до 50 мм
100 м2 сменяемой обрешетки
______________
(Территориальная поправка к базе 2001г МАТ=1,15;
Районный к-т 15%), МАТ х 1,15
НР 83%*0.85 от ФОТ
СП 65%*0.8 от ФОТ</t>
  </si>
  <si>
    <t>1,3122
70,55
52</t>
  </si>
  <si>
    <t>495,01
----------
1138,55</t>
  </si>
  <si>
    <t>2177
540
423</t>
  </si>
  <si>
    <t>650
----------
1494</t>
  </si>
  <si>
    <t>15,5
----------
7,059
70,55
52</t>
  </si>
  <si>
    <t>20882
7108
5239</t>
  </si>
  <si>
    <t>10075
----------
10546</t>
  </si>
  <si>
    <t>1.4</t>
  </si>
  <si>
    <t>ТЕРр58-1-2      
Разборка деревянных элементов конструкций крыш: стропил со стойками и подкосами из досок
100 м2 кровли
______________
(Территориальная поправка к базе 2001г МАТ=1,15;
Районный к-т 15%), МАТ х 1,15
НР 83%*0.85 от ФОТ
СП 65%*0.8 от ФОТ</t>
  </si>
  <si>
    <t>1,458
70,55
52</t>
  </si>
  <si>
    <t>26,93
----------
3,59</t>
  </si>
  <si>
    <t>295
217
170</t>
  </si>
  <si>
    <t>39
----------
5</t>
  </si>
  <si>
    <t>5,727
----------
15,471</t>
  </si>
  <si>
    <t>4191
2854
2103</t>
  </si>
  <si>
    <t>223
----------
77</t>
  </si>
  <si>
    <t>1.5</t>
  </si>
  <si>
    <t>ТЕР10-01-002-01      
Установка стропил
1 м3 древесины в конструкции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</si>
  <si>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1,944
90,27
42,84</t>
  </si>
  <si>
    <t>220,14
----------
1693,05</t>
  </si>
  <si>
    <t>47,65
----------
2,31</t>
  </si>
  <si>
    <t>3812
459
231</t>
  </si>
  <si>
    <t>428
----------
3291</t>
  </si>
  <si>
    <t>93
----------
4</t>
  </si>
  <si>
    <t>15,5
----------
5,482
90,27
42,84</t>
  </si>
  <si>
    <t>7,017
----------
15,53</t>
  </si>
  <si>
    <t>25328
6044
2869</t>
  </si>
  <si>
    <t>6634
----------
18041</t>
  </si>
  <si>
    <t>653
----------
62</t>
  </si>
  <si>
    <t>НР 118%*(0.9*0.85) от ФОТ</t>
  </si>
  <si>
    <t>СП 63%*(0.85*0.8) от ФОТ</t>
  </si>
  <si>
    <t>1.6</t>
  </si>
  <si>
    <t>ТЕР12-01-023-02      
Устройство кровли из металлочерепицы по готовым прогонам: средней сложности
100 м2 кровли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</si>
  <si>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4,86
91,8
44,2</t>
  </si>
  <si>
    <t>391,5
----------
13206,74</t>
  </si>
  <si>
    <t>148,02
----------
12,2</t>
  </si>
  <si>
    <t>66807
2119
1084</t>
  </si>
  <si>
    <t>1903
----------
64185</t>
  </si>
  <si>
    <t>719
----------
59</t>
  </si>
  <si>
    <t>15,5
----------
2,823
91,8
44,2</t>
  </si>
  <si>
    <t>6,507
----------
15,502</t>
  </si>
  <si>
    <t>215370
27918
13442</t>
  </si>
  <si>
    <t>29497
----------
181194</t>
  </si>
  <si>
    <t>4679
----------
915</t>
  </si>
  <si>
    <t>НР 120%*(0.9*0.85) от ФОТ</t>
  </si>
  <si>
    <t>СП 65%*(0.85*0.8) от ФОТ</t>
  </si>
  <si>
    <t>1.7</t>
  </si>
  <si>
    <t>ТСЦ-101-4136      
Металлочерепица "Монтеррей"
м2
______________
(Территориальная поправка к базе 2001г МАТ=1,15;
Районный к-т 15%), МАТ х 1,15</t>
  </si>
  <si>
    <t>-622,1
91,8
44,2</t>
  </si>
  <si>
    <t xml:space="preserve">
----------
91,01</t>
  </si>
  <si>
    <t xml:space="preserve">
----------
-56617</t>
  </si>
  <si>
    <t xml:space="preserve">
----------
2,792
91,8
44,2</t>
  </si>
  <si>
    <t xml:space="preserve">
----------
-158075</t>
  </si>
  <si>
    <t>М</t>
  </si>
  <si>
    <t>1.8</t>
  </si>
  <si>
    <t>Прайс      
Профнастил С20-1150-0,45 с полимерным покрытием
м2
______________
(Территориальная поправка к базе 2001г МАТ=1,15;
Районный к-т 15%;
  (МАТ=МАТ/1,18/4,98*1,02-МАТ)), МАТ х 1,15</t>
  </si>
  <si>
    <t>622,1
91,8
44,2</t>
  </si>
  <si>
    <t xml:space="preserve">
----------
55,89</t>
  </si>
  <si>
    <t xml:space="preserve">
----------
34769</t>
  </si>
  <si>
    <t xml:space="preserve">
----------
4,98
91,8
44,2</t>
  </si>
  <si>
    <t xml:space="preserve">
----------
173150</t>
  </si>
  <si>
    <t>1.9</t>
  </si>
  <si>
    <t>ТЕР10-01-008-05      
Устройство: карнизов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</si>
  <si>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0,49
90,27
42,84</t>
  </si>
  <si>
    <t>1340,84
----------
5346,96</t>
  </si>
  <si>
    <t>3326
698
352</t>
  </si>
  <si>
    <t>657
----------
2620</t>
  </si>
  <si>
    <t>14,31
----------
7,699
90,27
42,84</t>
  </si>
  <si>
    <t>29910
8487
4028</t>
  </si>
  <si>
    <t>9402
----------
20171</t>
  </si>
  <si>
    <t>1.10</t>
  </si>
  <si>
    <t>ТЕР11-01-050-01      
Устройство пароизоляции из полиэтиленовой пленки в один слой насухо
100 м2 поверхности
______________
(Территориальная поправка к базе 2001г МАТ=1,15;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</si>
  <si>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4,86
94,095
51</t>
  </si>
  <si>
    <t>32,35
----------
1759,5</t>
  </si>
  <si>
    <t>8719
174
100</t>
  </si>
  <si>
    <t>157
----------
8551</t>
  </si>
  <si>
    <t>15,5
----------
2,245
94,095
51</t>
  </si>
  <si>
    <t>21720
2290
1241</t>
  </si>
  <si>
    <t>2434
----------
19197</t>
  </si>
  <si>
    <t>НР 123%*(0.9*0.85) от ФОТ</t>
  </si>
  <si>
    <t>СП 75%*(0.85*0.8) от ФОТ</t>
  </si>
  <si>
    <t>1.11</t>
  </si>
  <si>
    <t>ТСЦ-113-0324      
Пленка полиэтиленовая толщиной: 0,2-0,5 мм
м2
______________
(Территориальная поправка к базе 2001г МАТ=1,15;
Районный к-т 15%), МАТ х 1,15</t>
  </si>
  <si>
    <t>-594,9
110,5
60,52</t>
  </si>
  <si>
    <t xml:space="preserve">
----------
14,38</t>
  </si>
  <si>
    <t xml:space="preserve">
----------
-8555</t>
  </si>
  <si>
    <t xml:space="preserve">
----------
2,245
110,5
60,52</t>
  </si>
  <si>
    <t xml:space="preserve">
----------
-19206</t>
  </si>
  <si>
    <t>1.12</t>
  </si>
  <si>
    <t>прайс-лист      
Пароизоляция типа Оптима С
м2
______________
(Территориальная поправка к базе 2001г МАТ=1,15;
Районный к-т 15%;
2014-2кв  (МАТ=МАТ/1,18/4,98*1,02-МАТ)), МАТ х 1,15</t>
  </si>
  <si>
    <t>594,9
110,5
60,52</t>
  </si>
  <si>
    <t xml:space="preserve">
----------
4,19</t>
  </si>
  <si>
    <t xml:space="preserve">
----------
2493</t>
  </si>
  <si>
    <t xml:space="preserve">
----------
4,98
110,5
60,52</t>
  </si>
  <si>
    <t xml:space="preserve">
----------
12415</t>
  </si>
  <si>
    <t>1.13</t>
  </si>
  <si>
    <t>ТСЦ-101-4128      
Дополнительные элементы металлочерепичной кровли: коньковый элемент, разжелобки,
м2
______________
(Территориальная поправка к базе 2001г МАТ=1,15;
Районный к-т 15%), МАТ х 1,15</t>
  </si>
  <si>
    <t>18,477
91,8
44,2</t>
  </si>
  <si>
    <t xml:space="preserve">
----------
186,62</t>
  </si>
  <si>
    <t xml:space="preserve">
----------
3448</t>
  </si>
  <si>
    <t xml:space="preserve">
----------
2,665
91,8
44,2</t>
  </si>
  <si>
    <t xml:space="preserve">
----------
9189</t>
  </si>
  <si>
    <t>1.14</t>
  </si>
  <si>
    <t>ТЕР10-01-003-01      
Устройство слуховых окон
1 слуховое окно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</si>
  <si>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3
90,27
42,84</t>
  </si>
  <si>
    <t>62,17
----------
264,78</t>
  </si>
  <si>
    <t>27,46
----------
1,7</t>
  </si>
  <si>
    <t>1063
204
103</t>
  </si>
  <si>
    <t>187
----------
794</t>
  </si>
  <si>
    <t>82
----------
5</t>
  </si>
  <si>
    <t>15,5
----------
5,507
90,27
42,84</t>
  </si>
  <si>
    <t>7,038
----------
15,493</t>
  </si>
  <si>
    <t>7849
2686
1275</t>
  </si>
  <si>
    <t>2899
----------
4373</t>
  </si>
  <si>
    <t>577
----------
77</t>
  </si>
  <si>
    <t>1.15</t>
  </si>
  <si>
    <t>ТЕР12-01-010-01      
Устройство мелких покрытий (брандмауэры, парапеты, свесы и т.п.) из листовой оцинкованной стали
100 м2 покрытия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</si>
  <si>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0,09
91,8
44,2</t>
  </si>
  <si>
    <t>1057,21
----------
12883,98</t>
  </si>
  <si>
    <t>30,93
----------
3,09</t>
  </si>
  <si>
    <t>1257
103
52</t>
  </si>
  <si>
    <t>95
----------
1159</t>
  </si>
  <si>
    <t>15,5
----------
2,211
91,8
44,2</t>
  </si>
  <si>
    <t>6,302
----------
15,506</t>
  </si>
  <si>
    <t>4055
1352
651</t>
  </si>
  <si>
    <t>1473
----------
2563</t>
  </si>
  <si>
    <t>1.16</t>
  </si>
  <si>
    <t>ТЕРр54-5-1      
Ремонт деревянных перекрытий со сменой подборов: из досок
100 м2 перекрытий
______________
(Территориальная поправка к базе 2001г МАТ=1,15;
Районный к-т 15%), МАТ х 1,15
НР 85%*0.85 от ФОТ
СП 80%*0.8 от ФОТ</t>
  </si>
  <si>
    <t>0,3
72,25
64</t>
  </si>
  <si>
    <t>1431,8
----------
4198,87</t>
  </si>
  <si>
    <t>1735
366
344</t>
  </si>
  <si>
    <t>430
----------
1259</t>
  </si>
  <si>
    <t>15,5
----------
5,391
72,25
64</t>
  </si>
  <si>
    <t>13822
4815
4266</t>
  </si>
  <si>
    <t>6665
----------
6787</t>
  </si>
  <si>
    <t>НР 85%*0.85 от ФОТ</t>
  </si>
  <si>
    <t>СП 80%*0.8 от ФОТ</t>
  </si>
  <si>
    <t>1.17</t>
  </si>
  <si>
    <t>ТЕР10-01-003-01      
Устройство чердачных люков
шт.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</si>
  <si>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1.19</t>
  </si>
  <si>
    <t>ТЕР11-01-009-01      
Устройство тепло- и звукоизоляции сплошной из плит: или матов минераловатных или стекловолокнистых
100 м2 изолируемой поверхности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</si>
  <si>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4,0176
94,095
51</t>
  </si>
  <si>
    <t>279,99
----------
3346,03</t>
  </si>
  <si>
    <t>112,87
----------
2,39</t>
  </si>
  <si>
    <t>15021
1256
724</t>
  </si>
  <si>
    <t>1125
----------
13443</t>
  </si>
  <si>
    <t>453
----------
10</t>
  </si>
  <si>
    <t>15,5
----------
3,462
94,095
51</t>
  </si>
  <si>
    <t>8,13
----------
15,487</t>
  </si>
  <si>
    <t>67661
16554
8972</t>
  </si>
  <si>
    <t>17438
----------
46540</t>
  </si>
  <si>
    <t>3683
----------
155</t>
  </si>
  <si>
    <t>1.20</t>
  </si>
  <si>
    <t>ТСЦ-104-0013      
Маты прошивные из минеральной ваты: без обкладок М-125 (ГОСТ 21880-86), толщина 40 мм
м3
______________
(Территориальная поправка к базе 2001г МАТ=1,15;
Районный к-т 15%), МАТ х 1,15</t>
  </si>
  <si>
    <t>-16,55
94,095
51</t>
  </si>
  <si>
    <t xml:space="preserve">
----------
812,14</t>
  </si>
  <si>
    <t xml:space="preserve">
----------
-13441</t>
  </si>
  <si>
    <t xml:space="preserve">
----------
3,462
94,095
51</t>
  </si>
  <si>
    <t xml:space="preserve">
----------
-46533</t>
  </si>
  <si>
    <t>1.21</t>
  </si>
  <si>
    <t>ТСЦ-104-0494      
Плиты минераловатные "Венти Баттс" ROCKWOOL
м3
______________
(Территориальная поправка к базе 2001г МАТ=1,15;
Районный к-т 15%), МАТ х 1,15</t>
  </si>
  <si>
    <t>20,085
76,5
47,6</t>
  </si>
  <si>
    <t xml:space="preserve">
----------
1179,07</t>
  </si>
  <si>
    <t xml:space="preserve">
----------
23682</t>
  </si>
  <si>
    <t xml:space="preserve">
----------
4,03
76,5
47,6</t>
  </si>
  <si>
    <t xml:space="preserve">
----------
95438</t>
  </si>
  <si>
    <t>Вентшахты</t>
  </si>
  <si>
    <t>1.24</t>
  </si>
  <si>
    <t>ТЕР46-04-001-04      
Разборка: кирпичных стен
1 м3
______________
(Территориальная поправка к базе 2001г МАТ=1,15;
Районный к-т 15%), МАТ х 1,15
НР 110%*(0.9*0.85) от ФОТ
СП 70%*(0.85*0.8) от ФОТ</t>
  </si>
  <si>
    <t>1,8
84,15
47,6</t>
  </si>
  <si>
    <t>76,26
----------
10,59</t>
  </si>
  <si>
    <t>263
144
86</t>
  </si>
  <si>
    <t>137
----------
19</t>
  </si>
  <si>
    <t>15,5
84,15
47,6</t>
  </si>
  <si>
    <t>5,544
----------
15,485</t>
  </si>
  <si>
    <t>2713
1891
1070</t>
  </si>
  <si>
    <t>760
----------
294</t>
  </si>
  <si>
    <t>НР 110%*(0.9*0.85) от ФОТ</t>
  </si>
  <si>
    <t>СП 70%*(0.85*0.8) от ФОТ</t>
  </si>
  <si>
    <t>1.25</t>
  </si>
  <si>
    <t>ТЕРр53-20-3      
Кладка отдельных участков из кирпича: наружных сложных стен
100 м3 кладки
______________
(Территориальная поправка к базе 2001г МАТ=1,15;
Районный к-т 15%), МАТ х 1,15
НР 86%*0.85 от ФОТ
СП 70%*0.8 от ФОТ</t>
  </si>
  <si>
    <t>0,018
73,1
56</t>
  </si>
  <si>
    <t>6422,13
----------
50227,02</t>
  </si>
  <si>
    <t>3621,25
----------
482,14</t>
  </si>
  <si>
    <t>1085
108
88</t>
  </si>
  <si>
    <t>116
----------
904</t>
  </si>
  <si>
    <t>65
----------
9</t>
  </si>
  <si>
    <t>15,5
----------
9,82
73,1
56</t>
  </si>
  <si>
    <t>5,725
----------
15,492</t>
  </si>
  <si>
    <t>11047
1416
1085</t>
  </si>
  <si>
    <t>1798
----------
8877</t>
  </si>
  <si>
    <t>372
----------
139</t>
  </si>
  <si>
    <t>НР 86%*0.85 от ФОТ</t>
  </si>
  <si>
    <t>СП 70%*0.8 от ФОТ</t>
  </si>
  <si>
    <t>1.26</t>
  </si>
  <si>
    <t>ТЕР10-01-008-08      
Обивка вент шахт кровельной сталью с полимерным покрытием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</si>
  <si>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0,2208
90,27
42,84</t>
  </si>
  <si>
    <t>302,57
----------
9722,22</t>
  </si>
  <si>
    <t>2219
71
36</t>
  </si>
  <si>
    <t>67
----------
2147</t>
  </si>
  <si>
    <t>15,5
----------
5,159
90,27
42,84</t>
  </si>
  <si>
    <t>12155
938
445</t>
  </si>
  <si>
    <t>1039
----------
11076</t>
  </si>
  <si>
    <t>1.27</t>
  </si>
  <si>
    <t>ТСЦ-101-1704      
Войлок строительный
т
______________
(Территориальная поправка к базе 2001г МАТ=1,15;
Районный к-т 15%), МАТ х 1,15</t>
  </si>
  <si>
    <t>-0,03975
90,27
42,84</t>
  </si>
  <si>
    <t xml:space="preserve">
----------
7867,78</t>
  </si>
  <si>
    <t xml:space="preserve">
----------
-313</t>
  </si>
  <si>
    <t xml:space="preserve">
----------
24,287
90,27
42,84</t>
  </si>
  <si>
    <t xml:space="preserve">
----------
-7602</t>
  </si>
  <si>
    <t>1.28</t>
  </si>
  <si>
    <t>ТСЦ-101-1706      
Сталь листовая оцинкованная толщиной листа: 0,5 мм
т
______________
(Территориальная поправка к базе 2001г МАТ=1,15;
Районный к-т 15%), МАТ х 1,15</t>
  </si>
  <si>
    <t>-0,09715
90,27
42,84</t>
  </si>
  <si>
    <t xml:space="preserve">
----------
18859,49</t>
  </si>
  <si>
    <t xml:space="preserve">
----------
-1832</t>
  </si>
  <si>
    <t xml:space="preserve">
----------
1,62
90,27
42,84</t>
  </si>
  <si>
    <t xml:space="preserve">
----------
-2968</t>
  </si>
  <si>
    <t>1.29</t>
  </si>
  <si>
    <t>Прайс      
Сталь листовая с полимерным покрытием
м2
______________
(Территориальная поправка к базе 2001г МАТ=1,15;
Районный к-т 15%;
  (МАТ=МАТ/1,18/4,98*1,02-МАТ)), МАТ х 1,15</t>
  </si>
  <si>
    <t>24,31
91,8
44,2</t>
  </si>
  <si>
    <t xml:space="preserve">
----------
53,9</t>
  </si>
  <si>
    <t xml:space="preserve">
----------
1310</t>
  </si>
  <si>
    <t xml:space="preserve">
----------
6524</t>
  </si>
  <si>
    <t>Раздел 2. Фасад</t>
  </si>
  <si>
    <t>2.1</t>
  </si>
  <si>
    <t>ТЕР15-01-062-01      
Наружная облицовка поверхности стен в горизонтальном исполнении по металлическому каркасу (с его устройством): металлосайдингом с пароизоляционным слоем из пленки ЮТАФОЛ
100 м2 поверхности облицовки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105%*(0.9*0.85) от ФОТ
СП 55%*(0.85*0.8) от ФОТ</t>
  </si>
  <si>
    <t>5,83
80,325
37,4</t>
  </si>
  <si>
    <t>1445,32
----------
23668,67</t>
  </si>
  <si>
    <t>233,52
----------
4,49</t>
  </si>
  <si>
    <t>147776
7987
3951</t>
  </si>
  <si>
    <t>8426
----------
137989</t>
  </si>
  <si>
    <t>1361
----------
26</t>
  </si>
  <si>
    <t>15,5
----------
2,895
80,325
37,4</t>
  </si>
  <si>
    <t>4,746
----------
15,471</t>
  </si>
  <si>
    <t>536540
105230
48996</t>
  </si>
  <si>
    <t>130603
----------
399478</t>
  </si>
  <si>
    <t>6459
----------
402</t>
  </si>
  <si>
    <t>НР 105%*(0.9*0.85) от ФОТ</t>
  </si>
  <si>
    <t>СП 55%*(0.85*0.8) от ФОТ</t>
  </si>
  <si>
    <t>2.2</t>
  </si>
  <si>
    <t>ТЕР15-01-070-01      
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
1 м2 проемов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105%*(0.9*0.85) от ФОТ
СП 55%*(0.85*0.8) от ФОТ</t>
  </si>
  <si>
    <t>74,76
80,325
37,4</t>
  </si>
  <si>
    <t>15,84
----------
115,46</t>
  </si>
  <si>
    <t>9856
1119
554</t>
  </si>
  <si>
    <t>1184
----------
8632</t>
  </si>
  <si>
    <t>15,5
----------
3,363
80,325
37,4</t>
  </si>
  <si>
    <t>47512
14741
6864</t>
  </si>
  <si>
    <t>18352
----------
29029</t>
  </si>
  <si>
    <t>2.3</t>
  </si>
  <si>
    <t>ТЕР15-01-070-02      
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
1 м2 проемов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105%*(0.9*0.85) от ФОТ
СП 55%*(0.85*0.8) от ФОТ</t>
  </si>
  <si>
    <t>14,4
80,325
37,4</t>
  </si>
  <si>
    <t>17,38
----------
119,28</t>
  </si>
  <si>
    <t>1977
236
117</t>
  </si>
  <si>
    <t>250
----------
1718</t>
  </si>
  <si>
    <t>14,31
----------
3,238
80,325
37,4</t>
  </si>
  <si>
    <t>9169
2874
1338</t>
  </si>
  <si>
    <t>3578
----------
5563</t>
  </si>
  <si>
    <t>2.4</t>
  </si>
  <si>
    <t>ТЕР26-01-037-01      
Изоляция изделиями из волокнистых и зернистых материалов на битуме холодных поверхностей: стен и колонн прямоугольных
1 м3 изоляции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100%*(0.9*0.85) от ФОТ
СП 70%*(0.85*0.8) от ФОТ</t>
  </si>
  <si>
    <t>29,15
76,5
47,6</t>
  </si>
  <si>
    <t>212,02
----------
2934,34</t>
  </si>
  <si>
    <t>94713
5562
3677</t>
  </si>
  <si>
    <t>6180
----------
85537</t>
  </si>
  <si>
    <t>15,5
----------
3,1
76,5
47,6</t>
  </si>
  <si>
    <t>382113
73279
45596</t>
  </si>
  <si>
    <t>95790
----------
265165</t>
  </si>
  <si>
    <t>НР 100%*(0.9*0.85) от ФОТ</t>
  </si>
  <si>
    <t>2.5</t>
  </si>
  <si>
    <t>ТСЦ-101-0079      
Битумы нефтяные строительные для кровельных мастик марки: БНМ-55/60
т
______________
(Территориальная поправка к базе 2001г МАТ=1,15;
Районный к-т 15%), МАТ х 1,15</t>
  </si>
  <si>
    <t>-3,498
76,5
47,6</t>
  </si>
  <si>
    <t xml:space="preserve">
----------
2958,55</t>
  </si>
  <si>
    <t xml:space="preserve">
----------
-10349</t>
  </si>
  <si>
    <t xml:space="preserve">
----------
6,365
76,5
47,6</t>
  </si>
  <si>
    <t xml:space="preserve">
----------
-65871</t>
  </si>
  <si>
    <t>2.6</t>
  </si>
  <si>
    <t>ТСЦ-101-1805      
Гвозди строительные
т
______________
(Территориальная поправка к базе 2001г МАТ=1,15;
Районный к-т 15%), МАТ х 1,15</t>
  </si>
  <si>
    <t>-0,1137
76,5
47,6</t>
  </si>
  <si>
    <t xml:space="preserve">
----------
9510,98</t>
  </si>
  <si>
    <t xml:space="preserve">
----------
-1081</t>
  </si>
  <si>
    <t xml:space="preserve">
----------
4,461
76,5
47,6</t>
  </si>
  <si>
    <t xml:space="preserve">
----------
-4822</t>
  </si>
  <si>
    <t>2.7</t>
  </si>
  <si>
    <t>ТСЦ-101-2066      
Болты анкерные оцинкованные
кг
______________
(Территориальная поправка к базе 2001г МАТ=1,15;
Районный к-т 15%), МАТ х 1,15</t>
  </si>
  <si>
    <t>-58,3
76,5
47,6</t>
  </si>
  <si>
    <t xml:space="preserve">
----------
28,03</t>
  </si>
  <si>
    <t xml:space="preserve">
----------
-1634</t>
  </si>
  <si>
    <t xml:space="preserve">
----------
3,197
76,5
47,6</t>
  </si>
  <si>
    <t xml:space="preserve">
----------
-5224</t>
  </si>
  <si>
    <t>2.8</t>
  </si>
  <si>
    <t>ТСЦ-102-0025      
Бруски обрезные хвойных пород длиной: 4-6,5 м, шириной 75-150 мм, толщиной 40-75 мм, III сорта
м3
______________
(Территориальная поправка к базе 2001г МАТ=1,15;
Районный к-т 15%), МАТ х 1,15</t>
  </si>
  <si>
    <t>-1,458
76,5
47,6</t>
  </si>
  <si>
    <t xml:space="preserve">
----------
929,2</t>
  </si>
  <si>
    <t xml:space="preserve">
----------
-1355</t>
  </si>
  <si>
    <t xml:space="preserve">
----------
5,406
76,5
47,6</t>
  </si>
  <si>
    <t xml:space="preserve">
----------
-7325</t>
  </si>
  <si>
    <t>2.9</t>
  </si>
  <si>
    <t>ТСЦ-104-0007      
Плиты из минеральной ваты: повышенной жесткости на синтетическом связующем М-200
м3
______________
(Территориальная поправка к базе 2001г МАТ=1,15;
Районный к-т 15%), МАТ х 1,15</t>
  </si>
  <si>
    <t>-28,28
76,5
47,6</t>
  </si>
  <si>
    <t xml:space="preserve">
----------
2515,17</t>
  </si>
  <si>
    <t xml:space="preserve">
----------
-71129</t>
  </si>
  <si>
    <t xml:space="preserve">
----------
2,558
76,5
47,6</t>
  </si>
  <si>
    <t xml:space="preserve">
----------
-181948</t>
  </si>
  <si>
    <t>2.10</t>
  </si>
  <si>
    <t>Прайс      
Техно-Вент-Стандарт
м3
______________
(Территориальная поправка к базе 2001г МАТ=1,15;
Районный к-т 15%;
  (МАТ=МАТ/1,18/4,98*1,02-МАТ)), МАТ х 1,15</t>
  </si>
  <si>
    <t>29,738
76,5
47,6</t>
  </si>
  <si>
    <t xml:space="preserve">
----------
499,03</t>
  </si>
  <si>
    <t xml:space="preserve">
----------
14840</t>
  </si>
  <si>
    <t xml:space="preserve">
----------
4,98
76,5
47,6</t>
  </si>
  <si>
    <t xml:space="preserve">
----------
73903</t>
  </si>
  <si>
    <t>2.11</t>
  </si>
  <si>
    <t>ТСЦ-101-3914      
Дюбели распорные полипропиленовые
100 шт.
______________
(Территориальная поправка к базе 2001г МАТ=1,15;
Районный к-т 15%), МАТ х 1,15</t>
  </si>
  <si>
    <t>23,32
76,5
47,6</t>
  </si>
  <si>
    <t xml:space="preserve">
----------
70,25</t>
  </si>
  <si>
    <t xml:space="preserve">
----------
1638</t>
  </si>
  <si>
    <t xml:space="preserve">
----------
6,792
76,5
47,6</t>
  </si>
  <si>
    <t xml:space="preserve">
----------
11125</t>
  </si>
  <si>
    <t>2.12</t>
  </si>
  <si>
    <t>ТЕР46-04-012-01      
Разборка деревянных заполнений проемов: оконных с подоконными досками
100 м2
______________
(Территориальная поправка к базе 2001г МАТ=1,15;
Районный к-т 15%), МАТ х 1,15
НР 110%*(0.9*0.85) от ФОТ
СП 70%*(0.85*0.8) от ФОТ</t>
  </si>
  <si>
    <t>0,0504
84,15
47,6</t>
  </si>
  <si>
    <t>169,52
----------
82,06</t>
  </si>
  <si>
    <t>82
77
46</t>
  </si>
  <si>
    <t>8
----------
4</t>
  </si>
  <si>
    <t>10,078
----------
15,502</t>
  </si>
  <si>
    <t>1228
1017
575</t>
  </si>
  <si>
    <t>81
----------
62</t>
  </si>
  <si>
    <t>2.13</t>
  </si>
  <si>
    <t>ТЕР10-01-034-05      
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
100 м2 проемов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</si>
  <si>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0,0504
90,27
42,84</t>
  </si>
  <si>
    <t>1803,22
----------
182430,3</t>
  </si>
  <si>
    <t>590,56
----------
23,33</t>
  </si>
  <si>
    <t>9315
98
49</t>
  </si>
  <si>
    <t>91
----------
9194</t>
  </si>
  <si>
    <t>30
----------
1</t>
  </si>
  <si>
    <t>15,5
----------
1,506
90,27
42,84</t>
  </si>
  <si>
    <t>6,916
----------
15,502</t>
  </si>
  <si>
    <t>15464
1288
611</t>
  </si>
  <si>
    <t>1411
----------
13846</t>
  </si>
  <si>
    <t>207
----------
16</t>
  </si>
  <si>
    <t>2.14</t>
  </si>
  <si>
    <t>ТЕР10-01-035-01      
Установка подоконных досок из ПВХ: в каменных стенах толщиной до 0,51 м
100 п.м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</si>
  <si>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0,036
90,27
42,84</t>
  </si>
  <si>
    <t>198,69
----------
4015,67</t>
  </si>
  <si>
    <t>17,62
----------
0,53</t>
  </si>
  <si>
    <t>152
7
4</t>
  </si>
  <si>
    <t>7
----------
144</t>
  </si>
  <si>
    <t>15,5
----------
2,547
90,27
42,84</t>
  </si>
  <si>
    <t>8,165
----------
15,279</t>
  </si>
  <si>
    <t>484
98
47</t>
  </si>
  <si>
    <t>109
----------
367</t>
  </si>
  <si>
    <t>2.15</t>
  </si>
  <si>
    <t>ТСЦ-101-1689      
Доски подоконные ПВХ
м
______________
(Территориальная поправка к базе 2001г МАТ=1,15;
Районный к-т 15%), МАТ х 1,15</t>
  </si>
  <si>
    <t>3,6
90,27
42,84</t>
  </si>
  <si>
    <t xml:space="preserve">
----------
75,27</t>
  </si>
  <si>
    <t xml:space="preserve">
----------
271</t>
  </si>
  <si>
    <t xml:space="preserve">
----------
1,564
90,27
42,84</t>
  </si>
  <si>
    <t xml:space="preserve">
----------
424</t>
  </si>
  <si>
    <t>2.16</t>
  </si>
  <si>
    <t>ТЕР15-01-050-04      
Облицовка оконных и дверных откосов декоративным бумажно-слоистым пластиком или листами из синтетических материалов на клее
100 м2 облицовки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105%*(0.9*0.85) от ФОТ
СП 55%*(0.85*0.8) от ФОТ</t>
  </si>
  <si>
    <t>0,042
80,325
37,4</t>
  </si>
  <si>
    <t>1682
----------
14929,56</t>
  </si>
  <si>
    <t>57,54
----------
1,06</t>
  </si>
  <si>
    <t>700
67
33</t>
  </si>
  <si>
    <t>71
----------
627</t>
  </si>
  <si>
    <t>14,31
----------
4,302
80,325
37,4</t>
  </si>
  <si>
    <t>6,952
----------
14,282</t>
  </si>
  <si>
    <t>3727
816
380</t>
  </si>
  <si>
    <t>1016
----------
2697</t>
  </si>
  <si>
    <t>2.17</t>
  </si>
  <si>
    <t>ТЕР46-04-012-03      
Разборка деревянных заполнений проемов: дверных
100 м2
______________
(Территориальная поправка к базе 2001г МАТ=1,15;
Районный к-т 15%), МАТ х 1,15
НР 110%*(0.9*0.85) от ФОТ
СП 70%*(0.85*0.8) от ФОТ</t>
  </si>
  <si>
    <t>0,06
84,15
47,6</t>
  </si>
  <si>
    <t>58
52
32</t>
  </si>
  <si>
    <t>10
----------
5</t>
  </si>
  <si>
    <t>845
692
391</t>
  </si>
  <si>
    <t>101
----------
78</t>
  </si>
  <si>
    <t>2.18</t>
  </si>
  <si>
    <t>ФЕР09-04-012-01      
Установка металлических дверных блоков в готовые проемы
1 м2 проема
______________
(Территориальная поправка к базе 2001г МАТ=1,15;
Районный к-т 15%;
от ФЕР к ТЕР  Алтайский край ОЗП=0,83; ЭМ=0,97; ЗПМ=0,83; МАТ=0,94;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90%*(0.9*0.85) от ФОТ
СП 85%*(0.85*0.8) от ФОТ</t>
  </si>
  <si>
    <t>6
68,85
57,8</t>
  </si>
  <si>
    <t>26,14
----------
27,8</t>
  </si>
  <si>
    <t>462
127
113</t>
  </si>
  <si>
    <t>157
----------
166</t>
  </si>
  <si>
    <t>14,31
----------
5,394
68,85
57,8</t>
  </si>
  <si>
    <t>4029
1547
1299</t>
  </si>
  <si>
    <t>2247
----------
895</t>
  </si>
  <si>
    <t>НР 90%*(0.9*0.85) от ФОТ</t>
  </si>
  <si>
    <t>СП 85%*(0.85*0.8) от ФОТ</t>
  </si>
  <si>
    <t>2.19</t>
  </si>
  <si>
    <t>Прайс      
Двери металлические
м2
______________
(Территориальная поправка к базе 2001г МАТ=1,15;
Районный к-т 15%;
  (МАТ=МАТ/1,18/4,98*1,02-МАТ)), МАТ х 1,15</t>
  </si>
  <si>
    <t>6
99,45
57,8</t>
  </si>
  <si>
    <t xml:space="preserve">
----------
1996,12</t>
  </si>
  <si>
    <t xml:space="preserve">
----------
11977</t>
  </si>
  <si>
    <t xml:space="preserve">
----------
4,98
99,45
57,8</t>
  </si>
  <si>
    <t xml:space="preserve">
----------
59645</t>
  </si>
  <si>
    <t>2.20</t>
  </si>
  <si>
    <t>ТЕРр53-15-1      
Ремонт лицевой поверхности наружных кирпичных стен при глубине заделки: в 1/2 кирпича площадью в одном месте до 1 м2
100 м2 отремонтированной поверхности стен
______________
(Территориальная поправка к базе 2001г МАТ=1,15;
Районный к-т 15%), МАТ х 1,15
НР 86%*0.85 от ФОТ
СП 70%*0.8 от ФОТ</t>
  </si>
  <si>
    <t>0,14
73,1
56</t>
  </si>
  <si>
    <t>3159,92
----------
6184,49</t>
  </si>
  <si>
    <t>110,39
----------
12,36</t>
  </si>
  <si>
    <t>1324
382
311</t>
  </si>
  <si>
    <t>442
----------
867</t>
  </si>
  <si>
    <t>15
----------
2</t>
  </si>
  <si>
    <t>15,5
----------
10,031
73,1
56</t>
  </si>
  <si>
    <t>6,267
----------
15,495</t>
  </si>
  <si>
    <t>15642
5031
3854</t>
  </si>
  <si>
    <t>6851
----------
8697</t>
  </si>
  <si>
    <t>94
----------
31</t>
  </si>
  <si>
    <t>2.21</t>
  </si>
  <si>
    <t>ТЕР08-07-001-01      
Установка и разборка наружных инвентарных лесов высотой до 16 м: трубчатых для кладки облицовки
100 м2 вертикальной проекции для наружных лесов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122%*(0.9*0.85) от ФОТ
СП 80%*(0.85*0.8) от ФОТ</t>
  </si>
  <si>
    <t>5,83
93,33
54,4</t>
  </si>
  <si>
    <t>412,1
----------
659,02</t>
  </si>
  <si>
    <t>6290
2638
1634</t>
  </si>
  <si>
    <t>2403
----------
3842</t>
  </si>
  <si>
    <t>15,5
----------
5,599
93,33
54,4</t>
  </si>
  <si>
    <t>59120
34763
20262</t>
  </si>
  <si>
    <t>37247
----------
21511</t>
  </si>
  <si>
    <t>НР 122%*(0.9*0.85) от ФОТ</t>
  </si>
  <si>
    <t>СП 80%*(0.85*0.8) от ФОТ</t>
  </si>
  <si>
    <t>Раздел 3. Ремонт подъездов</t>
  </si>
  <si>
    <t>3.1</t>
  </si>
  <si>
    <t>ТЕРр62-1-4      
Окраска известковыми составами: по штукатурке
100 м2 окрашиваемой поверхности (без вычета проемов)
______________
(Территориальная поправка к базе 2001г МАТ=1,15;
Районный к-т 15%), МАТ х 1,15
НР 80%*0.85 от ФОТ
СП 50%*0.8 от ФОТ</t>
  </si>
  <si>
    <t>1,256
68
40</t>
  </si>
  <si>
    <t>111,67
----------
36,55</t>
  </si>
  <si>
    <t>4,84
----------
1,06</t>
  </si>
  <si>
    <t>192
113
71</t>
  </si>
  <si>
    <t>140
----------
46</t>
  </si>
  <si>
    <t>6
----------
1</t>
  </si>
  <si>
    <t>15,54
----------
5,192
68
40</t>
  </si>
  <si>
    <t>8,252
----------
15,547</t>
  </si>
  <si>
    <t>2465
1491
877</t>
  </si>
  <si>
    <t>2176
----------
239</t>
  </si>
  <si>
    <t>50
----------
16</t>
  </si>
  <si>
    <t>НР 80%*0.85 от ФОТ</t>
  </si>
  <si>
    <t>СП 50%*0.8 от ФОТ</t>
  </si>
  <si>
    <t>3.2</t>
  </si>
  <si>
    <t>ТЕР15-04-024-08      
Простая окраска масляными составами по штукатурке и сборным конструкциям: стен, подготовленных под окраску
100 м2 окрашиваемой поверхности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105%*(0.9*0.85) от ФОТ
СП 55%*(0.85*0.8) от ФОТ</t>
  </si>
  <si>
    <t>1,554
80,325
37,4</t>
  </si>
  <si>
    <t>203,06
----------
692,58</t>
  </si>
  <si>
    <t>5,78
----------
0,13</t>
  </si>
  <si>
    <t>1401
299
148</t>
  </si>
  <si>
    <t>316
----------
1076</t>
  </si>
  <si>
    <t>15,54
----------
3,53
80,325
37,4</t>
  </si>
  <si>
    <t>7,452
----------
16,5</t>
  </si>
  <si>
    <t>8776
3945
1837</t>
  </si>
  <si>
    <t>4911
----------
3798</t>
  </si>
  <si>
    <t>Козырьки</t>
  </si>
  <si>
    <t>3.3</t>
  </si>
  <si>
    <t>ТЕР06-01-001-01      
Устройство бетонной подготовки
100 м3 бетона, бутобетона и железобетона в деле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105%*(0.9*0.85) от ФОТ
СП 65%*(0.85*0.8) от ФОТ</t>
  </si>
  <si>
    <t>0,018
80,325
44,2</t>
  </si>
  <si>
    <t>1544,94
----------
77853,03</t>
  </si>
  <si>
    <t>2130,51
----------
278,16</t>
  </si>
  <si>
    <t>1468
31
18</t>
  </si>
  <si>
    <t>28
----------
1402</t>
  </si>
  <si>
    <t>38
----------
5</t>
  </si>
  <si>
    <t>15,5
----------
3,906
80,325
44,2</t>
  </si>
  <si>
    <t>5,721
----------
15,492</t>
  </si>
  <si>
    <t>6127
410
226</t>
  </si>
  <si>
    <t>434
----------
5476</t>
  </si>
  <si>
    <t>217
----------
77</t>
  </si>
  <si>
    <t>3.4</t>
  </si>
  <si>
    <t>ТЕР06-01-015-10      
Армирование подстилающих слоев и набетонок
1 т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105%*(0.9*0.85) от ФОТ
СП 65%*(0.85*0.8) от ФОТ</t>
  </si>
  <si>
    <t>0,05
80,325
44,2</t>
  </si>
  <si>
    <t>123,2
----------
7282,69</t>
  </si>
  <si>
    <t>46,31
----------
2,47</t>
  </si>
  <si>
    <t>373
6
3</t>
  </si>
  <si>
    <t>6
----------
365</t>
  </si>
  <si>
    <t>15,5
----------
3,732
80,325
44,2</t>
  </si>
  <si>
    <t>7,195
----------
15,475</t>
  </si>
  <si>
    <t>1469
75
41</t>
  </si>
  <si>
    <t>93
----------
1362</t>
  </si>
  <si>
    <t>3.5</t>
  </si>
  <si>
    <t>ТЕР09-03-039-05      
Монтаж опорных конструкций: этажерочного типа
1 т конструкций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90%*(0.9*0.85) от ФОТ
СП 85%*(0.85*0.8) от ФОТ</t>
  </si>
  <si>
    <t>0,2
68,85
57,8</t>
  </si>
  <si>
    <t>200,42
----------
687,72</t>
  </si>
  <si>
    <t>296,81
----------
19,9</t>
  </si>
  <si>
    <t>237
36
32</t>
  </si>
  <si>
    <t>40
----------
138</t>
  </si>
  <si>
    <t>59
----------
4</t>
  </si>
  <si>
    <t>15,5
----------
4,095
68,85
57,8</t>
  </si>
  <si>
    <t>6,95
----------
15,481</t>
  </si>
  <si>
    <t>1595
470
394</t>
  </si>
  <si>
    <t>620
----------
565</t>
  </si>
  <si>
    <t>410
----------
62</t>
  </si>
  <si>
    <t>3.6</t>
  </si>
  <si>
    <t>ТСЦ-201-0764      
Отдельные конструктивные элементы зданий и сооружений с преобладанием: гнутосварных профилей и круглых труб, средняя масса сборочной единицы от 0,1 до 0,5 т
т
______________
(Территориальная поправка к базе 2001г МАТ=1,15;
Районный к-т 15%), МАТ х 1,15</t>
  </si>
  <si>
    <t xml:space="preserve">
----------
11358,69</t>
  </si>
  <si>
    <t xml:space="preserve">
----------
2272</t>
  </si>
  <si>
    <t xml:space="preserve">
----------
6,609
68,85
57,8</t>
  </si>
  <si>
    <t xml:space="preserve">
----------
15016</t>
  </si>
  <si>
    <t>3.7</t>
  </si>
  <si>
    <t>ТЕР09-04-002-01      
Монтаж кровельного покрытия: из профилированного листа при высоте здания до 25 м
100 м2 покрытия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90%*(0.9*0.85) от ФОТ
СП 85%*(0.85*0.8) от ФОТ</t>
  </si>
  <si>
    <t>0,1875
68,85
57,8</t>
  </si>
  <si>
    <t>341,32
----------
225,5</t>
  </si>
  <si>
    <t>576,31
----------
42,85</t>
  </si>
  <si>
    <t>214
58
52</t>
  </si>
  <si>
    <t>64
----------
42</t>
  </si>
  <si>
    <t>108
----------
8</t>
  </si>
  <si>
    <t>15,5
----------
5,295
68,85
57,8</t>
  </si>
  <si>
    <t>5,748
----------
15,5</t>
  </si>
  <si>
    <t>1835
768
645</t>
  </si>
  <si>
    <t>992
----------
222</t>
  </si>
  <si>
    <t>621
----------
124</t>
  </si>
  <si>
    <t>3.8</t>
  </si>
  <si>
    <t>ТЕР09-04-006-02      
Монтаж ограждающих конструкций стен: из профилированного листа при высоте здания до 30 м
100 м2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90%*(0.9*0.85) от ФОТ
СП 85%*(0.85*0.8) от ФОТ</t>
  </si>
  <si>
    <t>0,264
68,85
57,8</t>
  </si>
  <si>
    <t>1051,2
----------
481,3</t>
  </si>
  <si>
    <t>2944,92
----------
256,97</t>
  </si>
  <si>
    <t>1182
280
250</t>
  </si>
  <si>
    <t>278
----------
127</t>
  </si>
  <si>
    <t>777
----------
68</t>
  </si>
  <si>
    <t>15,5
----------
4,915
68,85
57,8</t>
  </si>
  <si>
    <t>5,509
----------
15,352</t>
  </si>
  <si>
    <t>9213
3686
3094</t>
  </si>
  <si>
    <t>4309
----------
624</t>
  </si>
  <si>
    <t>4280
----------
1044</t>
  </si>
  <si>
    <t>3.9</t>
  </si>
  <si>
    <t>18,75
91,8
44,2</t>
  </si>
  <si>
    <t xml:space="preserve">
----------
1048</t>
  </si>
  <si>
    <t xml:space="preserve">
----------
5219</t>
  </si>
  <si>
    <t>3.10</t>
  </si>
  <si>
    <t>ТСЦ-101-1845      
Винты самонарезающие: с уплотнительной прокладкой 4,8х35 мм
шт.
______________
(Территориальная поправка к базе 2001г МАТ=1,15;
Районный к-т 15%), МАТ х 1,15</t>
  </si>
  <si>
    <t>1000
91,8
44,2</t>
  </si>
  <si>
    <t xml:space="preserve">
----------
0,76</t>
  </si>
  <si>
    <t xml:space="preserve">
----------
760</t>
  </si>
  <si>
    <t xml:space="preserve">
----------
3,909
91,8
44,2</t>
  </si>
  <si>
    <t xml:space="preserve">
----------
2971</t>
  </si>
  <si>
    <t>Раздел 4. Ремонт фундаментов</t>
  </si>
  <si>
    <t>Отмостка</t>
  </si>
  <si>
    <t>4.1</t>
  </si>
  <si>
    <t>ТЕРр68-13-2      
Разборка отмостки
1000 м2
______________
(Территориальная поправка к базе 2001г МАТ=1,15;
Районный к-т 15%), МАТ х 1,15
НР 104%*0.85 от ФОТ
СП 60%*0.8 от ФОТ</t>
  </si>
  <si>
    <t>0,005
88,4
48</t>
  </si>
  <si>
    <t>1006,7
----------
144,62</t>
  </si>
  <si>
    <t>7
3
2</t>
  </si>
  <si>
    <t>5
----------
1</t>
  </si>
  <si>
    <t>15,5
88,4
48</t>
  </si>
  <si>
    <t>5,807
----------
15,481</t>
  </si>
  <si>
    <t>60
41
22</t>
  </si>
  <si>
    <t>29
----------
15</t>
  </si>
  <si>
    <t>НР 104%*0.85 от ФОТ</t>
  </si>
  <si>
    <t>СП 60%*0.8 от ФОТ</t>
  </si>
  <si>
    <t>4.2</t>
  </si>
  <si>
    <t>ТЕР08-01-002-02      
Устройство основания под фундаменты: щебеночного
1 м3 основания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122%*(0.9*0.85) от ФОТ
СП 80%*(0.85*0.8) от ФОТ</t>
  </si>
  <si>
    <t>4,2
93,33
54,4</t>
  </si>
  <si>
    <t>21,56
----------
176,55</t>
  </si>
  <si>
    <t>52,83
----------
6,35</t>
  </si>
  <si>
    <t>1054
130
80</t>
  </si>
  <si>
    <t>91
----------
741</t>
  </si>
  <si>
    <t>222
----------
27</t>
  </si>
  <si>
    <t>15,5
----------
7,25
93,33
54,4</t>
  </si>
  <si>
    <t>5,141
----------
15,5</t>
  </si>
  <si>
    <t>7924
1708
996</t>
  </si>
  <si>
    <t>1411
----------
5372</t>
  </si>
  <si>
    <t>1141
----------
419</t>
  </si>
  <si>
    <t>4.3</t>
  </si>
  <si>
    <t>0,042
80,325
44,2</t>
  </si>
  <si>
    <t>3424
73
43</t>
  </si>
  <si>
    <t>65
----------
3270</t>
  </si>
  <si>
    <t>89
----------
12</t>
  </si>
  <si>
    <t>14290
959
528</t>
  </si>
  <si>
    <t>1008
----------
12773</t>
  </si>
  <si>
    <t>509
----------
186</t>
  </si>
  <si>
    <t>4.4</t>
  </si>
  <si>
    <t>0,1
80,325
44,2</t>
  </si>
  <si>
    <t>745
11
7</t>
  </si>
  <si>
    <t>12
----------
728</t>
  </si>
  <si>
    <t>2939
149
82</t>
  </si>
  <si>
    <t>186
----------
2717</t>
  </si>
  <si>
    <t>4.5</t>
  </si>
  <si>
    <t>ТСЦ-101-0816      
Проволока светлая диаметром: 1,1 мм
т
______________
(Территориальная поправка к базе 2001г МАТ=1,15;
Районный к-т 15%), МАТ х 1,15</t>
  </si>
  <si>
    <t>-0,0028
80,325
44,2</t>
  </si>
  <si>
    <t xml:space="preserve">
----------
7759,8</t>
  </si>
  <si>
    <t xml:space="preserve">
----------
-22</t>
  </si>
  <si>
    <t xml:space="preserve">
----------
5,417
80,325
44,2</t>
  </si>
  <si>
    <t xml:space="preserve">
----------
-119</t>
  </si>
  <si>
    <t>4.6</t>
  </si>
  <si>
    <t>ТСЦ-204-0100      
Горячекатаная арматурная сталь класса: А-I, А-II, А-III
т
______________
(Территориальная поправка к базе 2001г МАТ=1,15;
Районный к-т 15%), МАТ х 1,15</t>
  </si>
  <si>
    <t>-0,1
80,325
44,2</t>
  </si>
  <si>
    <t xml:space="preserve">
----------
7065,42</t>
  </si>
  <si>
    <t xml:space="preserve">
----------
-707</t>
  </si>
  <si>
    <t xml:space="preserve">
----------
3,68
80,325
44,2</t>
  </si>
  <si>
    <t xml:space="preserve">
----------
-2602</t>
  </si>
  <si>
    <t>4.7</t>
  </si>
  <si>
    <t>ТСЦ-204-0084      
Сетка из проволоки холоднотянутой
т
______________
(Территориальная поправка к базе 2001г МАТ=1,15;
Районный к-т 15%), МАТ х 1,15</t>
  </si>
  <si>
    <t xml:space="preserve">
----------
9620,11</t>
  </si>
  <si>
    <t xml:space="preserve">
----------
962</t>
  </si>
  <si>
    <t xml:space="preserve">
----------
3,608
80,325
44,2</t>
  </si>
  <si>
    <t xml:space="preserve">
----------
3471</t>
  </si>
  <si>
    <t>Раздел 5. Установка приборов учета</t>
  </si>
  <si>
    <t>5.1</t>
  </si>
  <si>
    <t>ТЕР16-06-005-01      
Установка счетчиков (водомеров) диаметром: до 40 мм
1 счетчик (водомер)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128%*(0.9*0.85) от ФОТ
СП 83%*(0.85*0.8) от ФОТ</t>
  </si>
  <si>
    <t>1
97,92
56,44</t>
  </si>
  <si>
    <t>4,25
----------
978,54</t>
  </si>
  <si>
    <t>984
5
3</t>
  </si>
  <si>
    <t>4
----------
979</t>
  </si>
  <si>
    <t>15,5
----------
3,419
97,92
56,44</t>
  </si>
  <si>
    <t>3417
61
35</t>
  </si>
  <si>
    <t>62
----------
3347</t>
  </si>
  <si>
    <t>НР 128%*(0.9*0.85) от ФОТ</t>
  </si>
  <si>
    <t>СП 83%*(0.85*0.8) от ФОТ</t>
  </si>
  <si>
    <t>5.2</t>
  </si>
  <si>
    <t>ТЕР18-06-007-02      
Установка фильтров диаметром: 32 мм
10 фильтров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128%*(0.9*0.85) от ФОТ
СП 83%*(0.85*0.8) от ФОТ</t>
  </si>
  <si>
    <t>0,1
97,92
56,44</t>
  </si>
  <si>
    <t>84,6
----------
7158,69</t>
  </si>
  <si>
    <t>66,14
----------
0,46</t>
  </si>
  <si>
    <t>731
9
6</t>
  </si>
  <si>
    <t>8
----------
716</t>
  </si>
  <si>
    <t>15,5
----------
1,6
97,92
56,44</t>
  </si>
  <si>
    <t>6,265
----------
15,541</t>
  </si>
  <si>
    <t>1314
121
70</t>
  </si>
  <si>
    <t>124
----------
1146</t>
  </si>
  <si>
    <t>5.3</t>
  </si>
  <si>
    <t>ТЕР22-06-005-01      
Врезка в существующие сети из стальных труб стальных штуцеров (патрубков) диаметром: 50 мм
1 врезка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130%*0.85 от ФОТ
СП 89%*(0.85*0.8) от ФОТ</t>
  </si>
  <si>
    <t>2
110,5
60,52</t>
  </si>
  <si>
    <t>17,11
----------
12,91</t>
  </si>
  <si>
    <t>74,26
----------
5,72</t>
  </si>
  <si>
    <t>209
59
34</t>
  </si>
  <si>
    <t>34
----------
26</t>
  </si>
  <si>
    <t>149
----------
11</t>
  </si>
  <si>
    <t>15,5
----------
5,216
110,5
60,52</t>
  </si>
  <si>
    <t>5,401
----------
15,472</t>
  </si>
  <si>
    <t>1468
770
422</t>
  </si>
  <si>
    <t>527
----------
136</t>
  </si>
  <si>
    <t>805
----------
170</t>
  </si>
  <si>
    <t>НР 130%*0.85 от ФОТ</t>
  </si>
  <si>
    <t>СП 89%*(0.85*0.8) от ФОТ</t>
  </si>
  <si>
    <t>5.4</t>
  </si>
  <si>
    <t>ТЕР22-03-014-01      
Приварка фланцев к стальным трубопроводам диаметром: 50 мм
1 фланец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130%*0.85 от ФОТ
СП 89%*(0.85*0.8) от ФОТ</t>
  </si>
  <si>
    <t>4
110,5
60,52</t>
  </si>
  <si>
    <t>4,51
----------
38,08</t>
  </si>
  <si>
    <t>41,92
----------
3,87</t>
  </si>
  <si>
    <t>338
43
25</t>
  </si>
  <si>
    <t>18
----------
152</t>
  </si>
  <si>
    <t>168
----------
15</t>
  </si>
  <si>
    <t>15,5
----------
4,237
110,5
60,52</t>
  </si>
  <si>
    <t>4,892
----------
15,495</t>
  </si>
  <si>
    <t>1745
565
309</t>
  </si>
  <si>
    <t>279
----------
644</t>
  </si>
  <si>
    <t>822
----------
232</t>
  </si>
  <si>
    <t>5.5</t>
  </si>
  <si>
    <t>ТЕРм11-03-001-01      
Приборы, устанавливаемые на металлоконструкциях, щитах и пультах, масса: до 5 кг
1 шт.
______________
(Территориальная поправка к базе 2001г МАТ=1,15;
Районный к-т 15%), МАТ х 1,15
НР 80%*0.85 от ФОТ
СП 60%*0.8 от ФОТ</t>
  </si>
  <si>
    <t>2
68
48</t>
  </si>
  <si>
    <t>4,93
----------
1,63</t>
  </si>
  <si>
    <t>13
8
6</t>
  </si>
  <si>
    <t>10
----------
3</t>
  </si>
  <si>
    <t>15,5
----------
2,831
68
48</t>
  </si>
  <si>
    <t>163
105
74</t>
  </si>
  <si>
    <t>155
----------
8</t>
  </si>
  <si>
    <t>5.6</t>
  </si>
  <si>
    <t>ТЕРм12-10-001-01      
Бобышки, штуцеры на условное давление: до 10 МПа
100 шт.
______________
(Территориальная поправка к базе 2001г МАТ=1,15;
Районный к-т 15%), МАТ х 1,15
НР 80%*0.85 от ФОТ
СП 60%*0.8 от ФОТ</t>
  </si>
  <si>
    <t>0,01
68
48</t>
  </si>
  <si>
    <t>601,68
----------
2232,69</t>
  </si>
  <si>
    <t>33
5
4</t>
  </si>
  <si>
    <t>6
----------
23</t>
  </si>
  <si>
    <t>15,5
----------
4,538
68
48</t>
  </si>
  <si>
    <t>216
63
45</t>
  </si>
  <si>
    <t>93
----------
104</t>
  </si>
  <si>
    <t>5.7</t>
  </si>
  <si>
    <t>ТЕРм11-06-001-01      
Щиты и пульты, масса: до 50 кг
1 шт.
______________
(Территориальная поправка к базе 2001г МАТ=1,15;
Районный к-т 15%), МАТ х 1,15
НР 80%*0.85 от ФОТ
СП 60%*0.8 от ФОТ</t>
  </si>
  <si>
    <t>1
68
48</t>
  </si>
  <si>
    <t>43,65
----------
123,67</t>
  </si>
  <si>
    <t>11,21
----------
0,49</t>
  </si>
  <si>
    <t>179
35
26</t>
  </si>
  <si>
    <t>44
----------
124</t>
  </si>
  <si>
    <t>15,5
----------
3,648
68
48</t>
  </si>
  <si>
    <t>5,785
----------
15,633</t>
  </si>
  <si>
    <t>1198
464
327</t>
  </si>
  <si>
    <t>682
----------
452</t>
  </si>
  <si>
    <t>5.8</t>
  </si>
  <si>
    <t>ТЕРм08-03-591-08      
Розетка штепсельная: неутопленного типа при открытой проводке
100 шт.
______________
(Территориальная поправка к базе 2001г МАТ=1,15;
Районный к-т 15%), МАТ х 1,15
НР 95%*0.85 от ФОТ
СП 65%*0.8 от ФОТ</t>
  </si>
  <si>
    <t>0,01
80,75
52</t>
  </si>
  <si>
    <t>409,86
----------
378,18</t>
  </si>
  <si>
    <t>21,93
----------
0,49</t>
  </si>
  <si>
    <t>8
4
3</t>
  </si>
  <si>
    <t>4
----------
4</t>
  </si>
  <si>
    <t>12,393
----------
1,613
80,75
52</t>
  </si>
  <si>
    <t>3,87
----------
11,735</t>
  </si>
  <si>
    <t>56
40
26</t>
  </si>
  <si>
    <t>50
----------
6</t>
  </si>
  <si>
    <t>НР 95%*0.85 от ФОТ</t>
  </si>
  <si>
    <t>5.9</t>
  </si>
  <si>
    <t>ТЕРм10-01-055-03      
Прокладка кабеля, масса 1 м: до 1 кг, по стене бетонной
100 м кабеля
______________
(Территориальная поправка к базе 2001г МАТ=1,15;
Районный к-т 15%), МАТ х 1,15
НР 80%*0.85 от ФОТ
СП 60%*0.8 от ФОТ</t>
  </si>
  <si>
    <t>0,12
68
48</t>
  </si>
  <si>
    <t>369,01
----------
760,07</t>
  </si>
  <si>
    <t>173,81
----------
16,03</t>
  </si>
  <si>
    <t>156
37
28</t>
  </si>
  <si>
    <t>44
----------
91</t>
  </si>
  <si>
    <t>21
----------
2</t>
  </si>
  <si>
    <t>15,5
----------
1,775
68
48</t>
  </si>
  <si>
    <t>4,981
----------
15,478</t>
  </si>
  <si>
    <t>949
485
342</t>
  </si>
  <si>
    <t>682
----------
162</t>
  </si>
  <si>
    <t>105
----------
31</t>
  </si>
  <si>
    <t>5.10</t>
  </si>
  <si>
    <t>ТЕРм11-08-001-04      
Присоединение к приборам электрических проводок пайкой
100 концов
______________
(Территориальная поправка к базе 2001г МАТ=1,15;
Районный к-т 15%), МАТ х 1,15
НР 80%*0.85 от ФОТ
СП 60%*0.8 от ФОТ</t>
  </si>
  <si>
    <t>0,32
68
48</t>
  </si>
  <si>
    <t>100,57
----------
76,07</t>
  </si>
  <si>
    <t>57
26
19</t>
  </si>
  <si>
    <t>32
----------
25</t>
  </si>
  <si>
    <t>15,5
----------
3,992
68
48</t>
  </si>
  <si>
    <t>596
337
238</t>
  </si>
  <si>
    <t>496
----------
100</t>
  </si>
  <si>
    <t>5.11</t>
  </si>
  <si>
    <t>Прайс      
ЩУРн-3-12з IP 54
шт.
______________
(Территориальная поправка к базе 2001г МАТ=1,15;
Районный к-т 15%;
2014-2кв  (МАТ=МАТ/1,18/4,98*1,02-МАТ)), МАТ х 1,15</t>
  </si>
  <si>
    <t xml:space="preserve">
----------
492,5</t>
  </si>
  <si>
    <t xml:space="preserve">
----------
493</t>
  </si>
  <si>
    <t xml:space="preserve">
----------
4,98
97,92
56,44</t>
  </si>
  <si>
    <t xml:space="preserve">
----------
2455</t>
  </si>
  <si>
    <t>5.12</t>
  </si>
  <si>
    <t>Прайс      
Счетчик ЭЭ  СА  Меркурий-231AM-01  5-60А на дин-рейку
шт.
______________
(Территориальная поправка к базе 2001г МАТ=1,15;
Районный к-т 15%;
2014-2кв  (МАТ=МАТ/1,18/4,98*1,02-МАТ)), МАТ х 1,15</t>
  </si>
  <si>
    <t xml:space="preserve">
----------
417,19</t>
  </si>
  <si>
    <t xml:space="preserve">
----------
417</t>
  </si>
  <si>
    <t xml:space="preserve">
----------
2077</t>
  </si>
  <si>
    <t>5.13</t>
  </si>
  <si>
    <t>Прайс      
Авт. выкл. ВА47-29/3/С32
шт.
______________
(Территориальная поправка к базе 2001г МАТ=1,15;
Районный к-т 15%;
2014-2кв  (МАТ=МАТ/1,18/4,98*1,02-МАТ)), МАТ х 1,15</t>
  </si>
  <si>
    <t>2
97,92
56,44</t>
  </si>
  <si>
    <t xml:space="preserve">
----------
27,23</t>
  </si>
  <si>
    <t xml:space="preserve">
----------
54</t>
  </si>
  <si>
    <t xml:space="preserve">
----------
269</t>
  </si>
  <si>
    <t>5.14</t>
  </si>
  <si>
    <t>Прайс      
Шина нулевая ШНИ-8х12- 6 ИЭК
шт.
______________
(Территориальная поправка к базе 2001г МАТ=1,15;
Районный к-т 15%;
2014-2кв  (МАТ=МАТ/1,18/4,98*1,02-МАТ)), МАТ х 1,15</t>
  </si>
  <si>
    <t xml:space="preserve">
----------
12,08</t>
  </si>
  <si>
    <t xml:space="preserve">
----------
24</t>
  </si>
  <si>
    <t xml:space="preserve">
----------
120</t>
  </si>
  <si>
    <t>5.15</t>
  </si>
  <si>
    <t>ТЕРм08-02-149-01      
Кабель до 35 кВ, подвешиваемый на тросе, масса 1 м кабеля: до 1 кг
100 м кабеля
______________
(Территориальная поправка к базе 2001г МАТ=1,15;
Районный к-т 15%), МАТ х 1,15
НР 95%*0.85 от ФОТ
СП 65%*0.8 от ФОТ</t>
  </si>
  <si>
    <t>0,12
80,75
52</t>
  </si>
  <si>
    <t>157,32
----------
2265,48</t>
  </si>
  <si>
    <t>2170,52
----------
198,33</t>
  </si>
  <si>
    <t>551
41
28</t>
  </si>
  <si>
    <t>19
----------
272</t>
  </si>
  <si>
    <t>260
----------
24</t>
  </si>
  <si>
    <t>12,4
----------
3,396
80,75
52</t>
  </si>
  <si>
    <t>3,853
----------
12,326</t>
  </si>
  <si>
    <t>2162
430
277</t>
  </si>
  <si>
    <t>236
----------
924</t>
  </si>
  <si>
    <t>1002
----------
296</t>
  </si>
  <si>
    <t>5.16</t>
  </si>
  <si>
    <t>Прайс      
Кабель АВВГ 4*16
м
______________
(Территориальная поправка к базе 2001г МАТ=1,15;
Районный к-т 15%;
2014-2кв  (МАТ=МАТ/1,18/4,98*1,02-МАТ)), МАТ х 1,15</t>
  </si>
  <si>
    <t>24
97,92
56,44</t>
  </si>
  <si>
    <t xml:space="preserve">
----------
8,91</t>
  </si>
  <si>
    <t xml:space="preserve">
----------
214</t>
  </si>
  <si>
    <t xml:space="preserve">
----------
1066</t>
  </si>
  <si>
    <t>5.17</t>
  </si>
  <si>
    <t>Прайс      
Трос стальной d=4 мм (б100) ПВХ-изоляция
м
______________
(Территориальная поправка к базе 2001г МАТ=1,15;
Районный к-т 15%;
2014-2кв  (МАТ=МАТ/1,18/4,98*1,02-МАТ)), МАТ х 1,15</t>
  </si>
  <si>
    <t>12
97,92
56,44</t>
  </si>
  <si>
    <t xml:space="preserve">
----------
2,17</t>
  </si>
  <si>
    <t xml:space="preserve">
----------
26</t>
  </si>
  <si>
    <t xml:space="preserve">
----------
129</t>
  </si>
  <si>
    <t>Раздел 6. Прочие работы</t>
  </si>
  <si>
    <t>6.1</t>
  </si>
  <si>
    <t>ФССЦпг01-01-01-041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</si>
  <si>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30
0
0</t>
  </si>
  <si>
    <t>15,5
0
0</t>
  </si>
  <si>
    <t>9,796
----------
15,5</t>
  </si>
  <si>
    <t>НР 0%*0.85 от ФОТ</t>
  </si>
  <si>
    <t>СП 0%*0.8 от ФОТ</t>
  </si>
  <si>
    <t>6.2</t>
  </si>
  <si>
    <t>ФССЦпг03-21-01-010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</si>
  <si>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7,59
----------
15,5</t>
  </si>
  <si>
    <t>Итого прямые затраты по смете в ценах 2001г.</t>
  </si>
  <si>
    <t xml:space="preserve"> </t>
  </si>
  <si>
    <t>29169
----------
293370</t>
  </si>
  <si>
    <t>8752
----------
332</t>
  </si>
  <si>
    <t>Итого прямые затраты по смете с учетом индексов, в текущих ценах</t>
  </si>
  <si>
    <t>450725
----------
1093471</t>
  </si>
  <si>
    <t>54957
----------
5058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</si>
  <si>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</si>
  <si>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</si>
  <si>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</si>
  <si>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</si>
  <si>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</si>
  <si>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</si>
  <si>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</si>
  <si>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</si>
  <si>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</si>
  <si>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</si>
  <si>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</si>
  <si>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</si>
  <si>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Составление сметы 1,9%</t>
  </si>
  <si>
    <t xml:space="preserve">  Энергетическое обследование 1,221%</t>
  </si>
  <si>
    <t xml:space="preserve">  Технадзор 0,9077%</t>
  </si>
  <si>
    <t xml:space="preserve">  НДС 18%</t>
  </si>
  <si>
    <t xml:space="preserve">  ВСЕГО по смете</t>
  </si>
  <si>
    <t>29169
_______
293370</t>
  </si>
  <si>
    <t>8752
_________
332</t>
  </si>
  <si>
    <t>450725
_______
1093471</t>
  </si>
  <si>
    <t>54957
_________
5058</t>
  </si>
  <si>
    <t xml:space="preserve">  Энергетическое обследование 1,2%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</si>
</sst>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9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0" fontId="2" fillId="0" borderId="13" xfId="63" applyBorder="1">
      <alignment horizontal="center"/>
    </xf>
    <xf numFmtId="0" fontId="2" fillId="0" borderId="13" xfId="63" applyNumberFormat="1" applyBorder="1">
      <alignment horizontal="center"/>
    </xf>
    <xf numFmtId="2" fontId="2" fillId="0" borderId="13" xfId="63" applyNumberFormat="1" applyBorder="1">
      <alignment horizontal="center"/>
    </xf>
    <xf numFmtId="0" fontId="2" fillId="33" borderId="13" xfId="63" applyFill="1" applyBorder="1">
      <alignment horizontal="center"/>
    </xf>
    <xf numFmtId="49" fontId="2" fillId="0" borderId="13" xfId="63" applyNumberForma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8" fillId="0" borderId="13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0" fillId="0" borderId="13" xfId="0" applyNumberForma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2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0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2" fillId="0" borderId="1" xfId="53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68"/>
  <sheetViews>
    <sheetView showGridLines="0" tabSelected="1" zoomScale="90" zoomScaleNormal="90" zoomScaleSheetLayoutView="100" zoomScalePageLayoutView="0" workbookViewId="0" topLeftCell="A129">
      <selection activeCell="N135" sqref="N13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88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87" t="s">
        <v>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70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86" t="s">
        <v>47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71" t="s">
        <v>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5" t="s">
        <v>43</v>
      </c>
      <c r="L16" s="85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72">
        <f>459632/1000</f>
        <v>459.632</v>
      </c>
      <c r="L17" s="72"/>
      <c r="M17" s="42" t="s">
        <v>9</v>
      </c>
      <c r="N17" s="43">
        <f>2642328/1000</f>
        <v>2642.328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1266</v>
      </c>
      <c r="M19" s="42" t="s">
        <v>9</v>
      </c>
      <c r="N19" s="43">
        <v>8595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72">
        <v>3239.34</v>
      </c>
      <c r="L20" s="72"/>
      <c r="M20" s="19" t="s">
        <v>10</v>
      </c>
      <c r="N20" s="43">
        <v>3239.34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72">
        <f>29501/1000</f>
        <v>29.501</v>
      </c>
      <c r="L21" s="72"/>
      <c r="M21" s="19" t="s">
        <v>9</v>
      </c>
      <c r="N21" s="43">
        <f>455783/1000</f>
        <v>455.783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80" t="s">
        <v>4</v>
      </c>
      <c r="B24" s="80" t="s">
        <v>13</v>
      </c>
      <c r="C24" s="80" t="s">
        <v>16</v>
      </c>
      <c r="D24" s="77" t="s">
        <v>14</v>
      </c>
      <c r="E24" s="78"/>
      <c r="F24" s="79"/>
      <c r="G24" s="77" t="s">
        <v>15</v>
      </c>
      <c r="H24" s="78"/>
      <c r="I24" s="79"/>
      <c r="J24" s="83" t="s">
        <v>5</v>
      </c>
      <c r="K24" s="84"/>
      <c r="L24" s="75" t="s">
        <v>22</v>
      </c>
      <c r="M24" s="75"/>
      <c r="N24" s="75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81"/>
      <c r="B25" s="81"/>
      <c r="C25" s="81"/>
      <c r="D25" s="73" t="s">
        <v>12</v>
      </c>
      <c r="E25" s="23" t="s">
        <v>20</v>
      </c>
      <c r="F25" s="23" t="s">
        <v>17</v>
      </c>
      <c r="G25" s="73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75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82"/>
      <c r="B26" s="82"/>
      <c r="C26" s="82"/>
      <c r="D26" s="74"/>
      <c r="E26" s="17" t="s">
        <v>19</v>
      </c>
      <c r="F26" s="23" t="s">
        <v>18</v>
      </c>
      <c r="G26" s="74"/>
      <c r="H26" s="17" t="s">
        <v>19</v>
      </c>
      <c r="I26" s="23" t="s">
        <v>18</v>
      </c>
      <c r="J26" s="17" t="s">
        <v>19</v>
      </c>
      <c r="K26" s="23" t="s">
        <v>18</v>
      </c>
      <c r="L26" s="76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45">
        <v>1</v>
      </c>
      <c r="B27" s="45">
        <v>2</v>
      </c>
      <c r="C27" s="45">
        <v>3</v>
      </c>
      <c r="D27" s="45">
        <v>4</v>
      </c>
      <c r="E27" s="45">
        <v>5</v>
      </c>
      <c r="F27" s="45">
        <v>6</v>
      </c>
      <c r="G27" s="46">
        <v>7</v>
      </c>
      <c r="H27" s="46">
        <v>8</v>
      </c>
      <c r="I27" s="46">
        <v>9</v>
      </c>
      <c r="J27" s="46">
        <v>10</v>
      </c>
      <c r="K27" s="46">
        <v>11</v>
      </c>
      <c r="L27" s="46">
        <v>12</v>
      </c>
      <c r="M27" s="46">
        <v>13</v>
      </c>
      <c r="N27" s="46">
        <v>14</v>
      </c>
      <c r="O27" s="47"/>
      <c r="P27" s="45"/>
      <c r="Q27" s="47"/>
      <c r="R27" s="47"/>
      <c r="S27" s="47"/>
      <c r="T27" s="45"/>
      <c r="U27" s="45"/>
      <c r="V27" s="47"/>
      <c r="W27" s="4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8"/>
      <c r="AJ27" s="48"/>
      <c r="AK27" s="48"/>
      <c r="AL27" s="48"/>
      <c r="AM27" s="45"/>
      <c r="AN27" s="48"/>
      <c r="AO27" s="49"/>
      <c r="AP27" s="49"/>
      <c r="AQ27" s="49"/>
      <c r="AR27" s="49"/>
      <c r="AS27" s="39"/>
      <c r="AT27" s="39"/>
      <c r="AU27" s="39"/>
    </row>
    <row r="28" spans="1:45" ht="21" customHeight="1">
      <c r="A28" s="89" t="s">
        <v>50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36"/>
    </row>
    <row r="29" spans="1:45" ht="120">
      <c r="A29" s="50" t="s">
        <v>51</v>
      </c>
      <c r="B29" s="51" t="s">
        <v>52</v>
      </c>
      <c r="C29" s="52" t="s">
        <v>53</v>
      </c>
      <c r="D29" s="53">
        <v>183.32</v>
      </c>
      <c r="E29" s="53">
        <v>182.03</v>
      </c>
      <c r="F29" s="53">
        <v>1.29</v>
      </c>
      <c r="G29" s="53" t="s">
        <v>54</v>
      </c>
      <c r="H29" s="53">
        <v>885</v>
      </c>
      <c r="I29" s="53">
        <v>6</v>
      </c>
      <c r="J29" s="53" t="s">
        <v>55</v>
      </c>
      <c r="K29" s="54">
        <v>3.768</v>
      </c>
      <c r="L29" s="53" t="s">
        <v>56</v>
      </c>
      <c r="M29" s="53">
        <v>13718</v>
      </c>
      <c r="N29" s="53">
        <v>23</v>
      </c>
      <c r="O29" s="55">
        <f>885+0</f>
        <v>885</v>
      </c>
      <c r="P29" s="56" t="s">
        <v>57</v>
      </c>
      <c r="Q29" s="55">
        <f>13718+0</f>
        <v>13718</v>
      </c>
      <c r="R29" s="55">
        <v>891</v>
      </c>
      <c r="S29" s="55">
        <v>13741</v>
      </c>
      <c r="T29" s="56" t="s">
        <v>58</v>
      </c>
      <c r="U29" s="56" t="s">
        <v>59</v>
      </c>
      <c r="V29" s="55">
        <v>9678</v>
      </c>
      <c r="W29" s="55">
        <v>7133</v>
      </c>
      <c r="X29" s="56">
        <v>30552</v>
      </c>
      <c r="Y29" s="56">
        <v>735</v>
      </c>
      <c r="Z29" s="56">
        <v>575</v>
      </c>
      <c r="AA29" s="56">
        <v>70.55</v>
      </c>
      <c r="AB29" s="56">
        <v>52</v>
      </c>
      <c r="AC29" s="56" t="s">
        <v>60</v>
      </c>
      <c r="AD29" s="56" t="s">
        <v>60</v>
      </c>
      <c r="AE29" s="57">
        <v>13718</v>
      </c>
      <c r="AF29" s="57">
        <v>23</v>
      </c>
      <c r="AG29" s="57"/>
      <c r="AH29" s="57"/>
      <c r="AI29" s="55">
        <v>885</v>
      </c>
      <c r="AJ29" s="55">
        <v>6</v>
      </c>
      <c r="AK29" s="55"/>
      <c r="AL29" s="55"/>
      <c r="AM29" s="55">
        <v>13741</v>
      </c>
      <c r="AN29" s="55">
        <v>891</v>
      </c>
      <c r="AO29" s="58">
        <v>15.5</v>
      </c>
      <c r="AP29" s="58">
        <v>3.768</v>
      </c>
      <c r="AQ29" s="58" t="s">
        <v>23</v>
      </c>
      <c r="AR29" s="58" t="s">
        <v>23</v>
      </c>
      <c r="AS29" s="36"/>
    </row>
    <row r="30" spans="1:45" ht="120">
      <c r="A30" s="50" t="s">
        <v>61</v>
      </c>
      <c r="B30" s="51" t="s">
        <v>62</v>
      </c>
      <c r="C30" s="52" t="s">
        <v>63</v>
      </c>
      <c r="D30" s="53">
        <v>2363.58</v>
      </c>
      <c r="E30" s="53">
        <v>2351.14</v>
      </c>
      <c r="F30" s="53">
        <v>12.44</v>
      </c>
      <c r="G30" s="53" t="s">
        <v>64</v>
      </c>
      <c r="H30" s="53">
        <v>71</v>
      </c>
      <c r="I30" s="53"/>
      <c r="J30" s="53" t="s">
        <v>55</v>
      </c>
      <c r="K30" s="54">
        <v>3.746</v>
      </c>
      <c r="L30" s="53" t="s">
        <v>65</v>
      </c>
      <c r="M30" s="53">
        <v>1101</v>
      </c>
      <c r="N30" s="53"/>
      <c r="O30" s="55">
        <f>71+0</f>
        <v>71</v>
      </c>
      <c r="P30" s="56" t="s">
        <v>57</v>
      </c>
      <c r="Q30" s="55">
        <f>1101+0</f>
        <v>1101</v>
      </c>
      <c r="R30" s="55">
        <v>71</v>
      </c>
      <c r="S30" s="55">
        <v>1101</v>
      </c>
      <c r="T30" s="56" t="s">
        <v>58</v>
      </c>
      <c r="U30" s="56" t="s">
        <v>59</v>
      </c>
      <c r="V30" s="55">
        <v>777</v>
      </c>
      <c r="W30" s="55">
        <v>573</v>
      </c>
      <c r="X30" s="56">
        <v>2451</v>
      </c>
      <c r="Y30" s="56">
        <v>59</v>
      </c>
      <c r="Z30" s="56">
        <v>46</v>
      </c>
      <c r="AA30" s="56">
        <v>70.55</v>
      </c>
      <c r="AB30" s="56">
        <v>52</v>
      </c>
      <c r="AC30" s="56" t="s">
        <v>60</v>
      </c>
      <c r="AD30" s="56" t="s">
        <v>60</v>
      </c>
      <c r="AE30" s="57">
        <v>1101</v>
      </c>
      <c r="AF30" s="57"/>
      <c r="AG30" s="57"/>
      <c r="AH30" s="57"/>
      <c r="AI30" s="55">
        <v>71</v>
      </c>
      <c r="AJ30" s="55"/>
      <c r="AK30" s="55"/>
      <c r="AL30" s="55"/>
      <c r="AM30" s="55">
        <v>1101</v>
      </c>
      <c r="AN30" s="55">
        <v>71</v>
      </c>
      <c r="AO30" s="58">
        <v>15.5</v>
      </c>
      <c r="AP30" s="58">
        <v>3.746</v>
      </c>
      <c r="AQ30" s="58" t="s">
        <v>23</v>
      </c>
      <c r="AR30" s="58" t="s">
        <v>23</v>
      </c>
      <c r="AS30" s="36"/>
    </row>
    <row r="31" spans="1:45" ht="120">
      <c r="A31" s="50" t="s">
        <v>66</v>
      </c>
      <c r="B31" s="51" t="s">
        <v>67</v>
      </c>
      <c r="C31" s="52" t="s">
        <v>68</v>
      </c>
      <c r="D31" s="53">
        <v>1659.02</v>
      </c>
      <c r="E31" s="53" t="s">
        <v>69</v>
      </c>
      <c r="F31" s="53">
        <v>25.47</v>
      </c>
      <c r="G31" s="53" t="s">
        <v>70</v>
      </c>
      <c r="H31" s="53" t="s">
        <v>71</v>
      </c>
      <c r="I31" s="53">
        <v>33</v>
      </c>
      <c r="J31" s="53" t="s">
        <v>72</v>
      </c>
      <c r="K31" s="54">
        <v>7.907</v>
      </c>
      <c r="L31" s="53" t="s">
        <v>73</v>
      </c>
      <c r="M31" s="53" t="s">
        <v>74</v>
      </c>
      <c r="N31" s="53">
        <v>261</v>
      </c>
      <c r="O31" s="55">
        <f>650+0</f>
        <v>650</v>
      </c>
      <c r="P31" s="56" t="s">
        <v>57</v>
      </c>
      <c r="Q31" s="55">
        <f>10075+0</f>
        <v>10075</v>
      </c>
      <c r="R31" s="55">
        <v>2177</v>
      </c>
      <c r="S31" s="55">
        <v>20882</v>
      </c>
      <c r="T31" s="56" t="s">
        <v>58</v>
      </c>
      <c r="U31" s="56" t="s">
        <v>59</v>
      </c>
      <c r="V31" s="55">
        <v>7108</v>
      </c>
      <c r="W31" s="55">
        <v>5239</v>
      </c>
      <c r="X31" s="56">
        <v>33229</v>
      </c>
      <c r="Y31" s="56">
        <v>540</v>
      </c>
      <c r="Z31" s="56">
        <v>423</v>
      </c>
      <c r="AA31" s="56">
        <v>70.55</v>
      </c>
      <c r="AB31" s="56">
        <v>52</v>
      </c>
      <c r="AC31" s="56" t="s">
        <v>60</v>
      </c>
      <c r="AD31" s="56" t="s">
        <v>60</v>
      </c>
      <c r="AE31" s="57">
        <v>10075</v>
      </c>
      <c r="AF31" s="57">
        <v>261</v>
      </c>
      <c r="AG31" s="57"/>
      <c r="AH31" s="57">
        <v>10546</v>
      </c>
      <c r="AI31" s="55">
        <v>650</v>
      </c>
      <c r="AJ31" s="55">
        <v>33</v>
      </c>
      <c r="AK31" s="55"/>
      <c r="AL31" s="55">
        <v>1494</v>
      </c>
      <c r="AM31" s="55">
        <v>20882</v>
      </c>
      <c r="AN31" s="55">
        <v>2177</v>
      </c>
      <c r="AO31" s="58">
        <v>15.5</v>
      </c>
      <c r="AP31" s="58">
        <v>7.907</v>
      </c>
      <c r="AQ31" s="58" t="s">
        <v>23</v>
      </c>
      <c r="AR31" s="58">
        <v>7.059</v>
      </c>
      <c r="AS31" s="36"/>
    </row>
    <row r="32" spans="1:45" ht="120">
      <c r="A32" s="50" t="s">
        <v>75</v>
      </c>
      <c r="B32" s="51" t="s">
        <v>76</v>
      </c>
      <c r="C32" s="52" t="s">
        <v>77</v>
      </c>
      <c r="D32" s="53">
        <v>202.46</v>
      </c>
      <c r="E32" s="53">
        <v>175.54</v>
      </c>
      <c r="F32" s="53" t="s">
        <v>78</v>
      </c>
      <c r="G32" s="53" t="s">
        <v>79</v>
      </c>
      <c r="H32" s="53">
        <v>256</v>
      </c>
      <c r="I32" s="53" t="s">
        <v>80</v>
      </c>
      <c r="J32" s="53" t="s">
        <v>55</v>
      </c>
      <c r="K32" s="54" t="s">
        <v>81</v>
      </c>
      <c r="L32" s="53" t="s">
        <v>82</v>
      </c>
      <c r="M32" s="53">
        <v>3968</v>
      </c>
      <c r="N32" s="53" t="s">
        <v>83</v>
      </c>
      <c r="O32" s="55">
        <f>256+5</f>
        <v>261</v>
      </c>
      <c r="P32" s="56" t="s">
        <v>57</v>
      </c>
      <c r="Q32" s="55">
        <f>3968+77</f>
        <v>4045</v>
      </c>
      <c r="R32" s="55">
        <v>295</v>
      </c>
      <c r="S32" s="55">
        <v>4191</v>
      </c>
      <c r="T32" s="56" t="s">
        <v>58</v>
      </c>
      <c r="U32" s="56" t="s">
        <v>59</v>
      </c>
      <c r="V32" s="55">
        <v>2854</v>
      </c>
      <c r="W32" s="55">
        <v>2103</v>
      </c>
      <c r="X32" s="56">
        <v>9148</v>
      </c>
      <c r="Y32" s="56">
        <v>217</v>
      </c>
      <c r="Z32" s="56">
        <v>170</v>
      </c>
      <c r="AA32" s="56">
        <v>70.55</v>
      </c>
      <c r="AB32" s="56">
        <v>52</v>
      </c>
      <c r="AC32" s="56" t="s">
        <v>60</v>
      </c>
      <c r="AD32" s="56" t="s">
        <v>60</v>
      </c>
      <c r="AE32" s="57">
        <v>3968</v>
      </c>
      <c r="AF32" s="57">
        <v>223</v>
      </c>
      <c r="AG32" s="57">
        <v>77</v>
      </c>
      <c r="AH32" s="57"/>
      <c r="AI32" s="55">
        <v>256</v>
      </c>
      <c r="AJ32" s="55">
        <v>39</v>
      </c>
      <c r="AK32" s="55">
        <v>5</v>
      </c>
      <c r="AL32" s="55"/>
      <c r="AM32" s="55">
        <v>4191</v>
      </c>
      <c r="AN32" s="55">
        <v>295</v>
      </c>
      <c r="AO32" s="58">
        <v>15.5</v>
      </c>
      <c r="AP32" s="58">
        <v>5.727</v>
      </c>
      <c r="AQ32" s="58">
        <v>15.471</v>
      </c>
      <c r="AR32" s="58" t="s">
        <v>23</v>
      </c>
      <c r="AS32" s="36"/>
    </row>
    <row r="33" spans="1:45" ht="168">
      <c r="A33" s="50" t="s">
        <v>84</v>
      </c>
      <c r="B33" s="51" t="s">
        <v>85</v>
      </c>
      <c r="C33" s="52" t="s">
        <v>86</v>
      </c>
      <c r="D33" s="53">
        <v>1960.85</v>
      </c>
      <c r="E33" s="53" t="s">
        <v>87</v>
      </c>
      <c r="F33" s="53" t="s">
        <v>88</v>
      </c>
      <c r="G33" s="53" t="s">
        <v>89</v>
      </c>
      <c r="H33" s="53" t="s">
        <v>90</v>
      </c>
      <c r="I33" s="53" t="s">
        <v>91</v>
      </c>
      <c r="J33" s="53" t="s">
        <v>92</v>
      </c>
      <c r="K33" s="54" t="s">
        <v>93</v>
      </c>
      <c r="L33" s="53" t="s">
        <v>94</v>
      </c>
      <c r="M33" s="53" t="s">
        <v>95</v>
      </c>
      <c r="N33" s="53" t="s">
        <v>96</v>
      </c>
      <c r="O33" s="55">
        <f>428+4</f>
        <v>432</v>
      </c>
      <c r="P33" s="56" t="s">
        <v>57</v>
      </c>
      <c r="Q33" s="55">
        <f>6634+62</f>
        <v>6696</v>
      </c>
      <c r="R33" s="55">
        <v>3812</v>
      </c>
      <c r="S33" s="55">
        <v>25328</v>
      </c>
      <c r="T33" s="56" t="s">
        <v>97</v>
      </c>
      <c r="U33" s="56" t="s">
        <v>98</v>
      </c>
      <c r="V33" s="55">
        <v>6044</v>
      </c>
      <c r="W33" s="55">
        <v>2869</v>
      </c>
      <c r="X33" s="56">
        <v>34241</v>
      </c>
      <c r="Y33" s="56">
        <v>459</v>
      </c>
      <c r="Z33" s="56">
        <v>231</v>
      </c>
      <c r="AA33" s="56">
        <v>90.27</v>
      </c>
      <c r="AB33" s="56">
        <v>42.84</v>
      </c>
      <c r="AC33" s="56" t="s">
        <v>60</v>
      </c>
      <c r="AD33" s="56" t="s">
        <v>60</v>
      </c>
      <c r="AE33" s="57">
        <v>6634</v>
      </c>
      <c r="AF33" s="57">
        <v>653</v>
      </c>
      <c r="AG33" s="57">
        <v>62</v>
      </c>
      <c r="AH33" s="57">
        <v>18041</v>
      </c>
      <c r="AI33" s="55">
        <v>428</v>
      </c>
      <c r="AJ33" s="55">
        <v>93</v>
      </c>
      <c r="AK33" s="55">
        <v>4</v>
      </c>
      <c r="AL33" s="55">
        <v>3291</v>
      </c>
      <c r="AM33" s="55">
        <v>25328</v>
      </c>
      <c r="AN33" s="55">
        <v>3812</v>
      </c>
      <c r="AO33" s="58">
        <v>15.5</v>
      </c>
      <c r="AP33" s="58">
        <v>7.017</v>
      </c>
      <c r="AQ33" s="58">
        <v>15.53</v>
      </c>
      <c r="AR33" s="58">
        <v>5.482</v>
      </c>
      <c r="AS33" s="36"/>
    </row>
    <row r="34" spans="1:45" ht="180">
      <c r="A34" s="50" t="s">
        <v>99</v>
      </c>
      <c r="B34" s="51" t="s">
        <v>100</v>
      </c>
      <c r="C34" s="52" t="s">
        <v>101</v>
      </c>
      <c r="D34" s="53">
        <v>13746.25</v>
      </c>
      <c r="E34" s="53" t="s">
        <v>102</v>
      </c>
      <c r="F34" s="53" t="s">
        <v>103</v>
      </c>
      <c r="G34" s="53" t="s">
        <v>104</v>
      </c>
      <c r="H34" s="53" t="s">
        <v>105</v>
      </c>
      <c r="I34" s="53" t="s">
        <v>106</v>
      </c>
      <c r="J34" s="53" t="s">
        <v>107</v>
      </c>
      <c r="K34" s="54" t="s">
        <v>108</v>
      </c>
      <c r="L34" s="53" t="s">
        <v>109</v>
      </c>
      <c r="M34" s="53" t="s">
        <v>110</v>
      </c>
      <c r="N34" s="53" t="s">
        <v>111</v>
      </c>
      <c r="O34" s="55">
        <f>1903+59</f>
        <v>1962</v>
      </c>
      <c r="P34" s="56" t="s">
        <v>57</v>
      </c>
      <c r="Q34" s="55">
        <f>29497+915</f>
        <v>30412</v>
      </c>
      <c r="R34" s="55">
        <v>66807</v>
      </c>
      <c r="S34" s="55">
        <v>215370</v>
      </c>
      <c r="T34" s="56" t="s">
        <v>112</v>
      </c>
      <c r="U34" s="56" t="s">
        <v>113</v>
      </c>
      <c r="V34" s="55">
        <v>27918</v>
      </c>
      <c r="W34" s="55">
        <v>13442</v>
      </c>
      <c r="X34" s="56">
        <v>256730</v>
      </c>
      <c r="Y34" s="56">
        <v>2119</v>
      </c>
      <c r="Z34" s="56">
        <v>1084</v>
      </c>
      <c r="AA34" s="56">
        <v>91.8</v>
      </c>
      <c r="AB34" s="56">
        <v>44.2</v>
      </c>
      <c r="AC34" s="56" t="s">
        <v>60</v>
      </c>
      <c r="AD34" s="56" t="s">
        <v>60</v>
      </c>
      <c r="AE34" s="57">
        <v>29497</v>
      </c>
      <c r="AF34" s="57">
        <v>4679</v>
      </c>
      <c r="AG34" s="57">
        <v>915</v>
      </c>
      <c r="AH34" s="57">
        <v>181194</v>
      </c>
      <c r="AI34" s="55">
        <v>1903</v>
      </c>
      <c r="AJ34" s="55">
        <v>719</v>
      </c>
      <c r="AK34" s="55">
        <v>59</v>
      </c>
      <c r="AL34" s="55">
        <v>64185</v>
      </c>
      <c r="AM34" s="55">
        <v>215370</v>
      </c>
      <c r="AN34" s="55">
        <v>66807</v>
      </c>
      <c r="AO34" s="58">
        <v>15.5</v>
      </c>
      <c r="AP34" s="58">
        <v>6.507</v>
      </c>
      <c r="AQ34" s="58">
        <v>15.502</v>
      </c>
      <c r="AR34" s="58">
        <v>2.823</v>
      </c>
      <c r="AS34" s="36"/>
    </row>
    <row r="35" spans="1:45" ht="84">
      <c r="A35" s="50" t="s">
        <v>114</v>
      </c>
      <c r="B35" s="51" t="s">
        <v>115</v>
      </c>
      <c r="C35" s="52" t="s">
        <v>116</v>
      </c>
      <c r="D35" s="53">
        <v>91.01</v>
      </c>
      <c r="E35" s="53" t="s">
        <v>117</v>
      </c>
      <c r="F35" s="53"/>
      <c r="G35" s="53">
        <v>-56617</v>
      </c>
      <c r="H35" s="53" t="s">
        <v>118</v>
      </c>
      <c r="I35" s="53"/>
      <c r="J35" s="53" t="s">
        <v>119</v>
      </c>
      <c r="K35" s="54"/>
      <c r="L35" s="53">
        <v>-158075</v>
      </c>
      <c r="M35" s="53" t="s">
        <v>120</v>
      </c>
      <c r="N35" s="53"/>
      <c r="O35" s="55">
        <f>0+0</f>
        <v>0</v>
      </c>
      <c r="P35" s="56" t="s">
        <v>121</v>
      </c>
      <c r="Q35" s="55">
        <f>0+0</f>
        <v>0</v>
      </c>
      <c r="R35" s="55">
        <v>-56617</v>
      </c>
      <c r="S35" s="55">
        <v>-158075</v>
      </c>
      <c r="T35" s="56"/>
      <c r="U35" s="56"/>
      <c r="V35" s="55"/>
      <c r="W35" s="55"/>
      <c r="X35" s="56">
        <v>-158075</v>
      </c>
      <c r="Y35" s="56"/>
      <c r="Z35" s="56"/>
      <c r="AA35" s="56">
        <v>91.8</v>
      </c>
      <c r="AB35" s="56">
        <v>44.2</v>
      </c>
      <c r="AC35" s="56" t="s">
        <v>60</v>
      </c>
      <c r="AD35" s="56" t="s">
        <v>60</v>
      </c>
      <c r="AE35" s="57"/>
      <c r="AF35" s="57"/>
      <c r="AG35" s="57"/>
      <c r="AH35" s="57">
        <v>-158075</v>
      </c>
      <c r="AI35" s="55"/>
      <c r="AJ35" s="55"/>
      <c r="AK35" s="55"/>
      <c r="AL35" s="55">
        <v>-56617</v>
      </c>
      <c r="AM35" s="55">
        <v>-158075</v>
      </c>
      <c r="AN35" s="55">
        <v>-56617</v>
      </c>
      <c r="AO35" s="58" t="s">
        <v>23</v>
      </c>
      <c r="AP35" s="58" t="s">
        <v>23</v>
      </c>
      <c r="AQ35" s="58" t="s">
        <v>23</v>
      </c>
      <c r="AR35" s="58">
        <v>2.792</v>
      </c>
      <c r="AS35" s="36"/>
    </row>
    <row r="36" spans="1:45" ht="108">
      <c r="A36" s="50" t="s">
        <v>122</v>
      </c>
      <c r="B36" s="51" t="s">
        <v>123</v>
      </c>
      <c r="C36" s="52" t="s">
        <v>124</v>
      </c>
      <c r="D36" s="53">
        <v>55.89</v>
      </c>
      <c r="E36" s="53" t="s">
        <v>125</v>
      </c>
      <c r="F36" s="53"/>
      <c r="G36" s="53">
        <v>34769</v>
      </c>
      <c r="H36" s="53" t="s">
        <v>126</v>
      </c>
      <c r="I36" s="53"/>
      <c r="J36" s="53" t="s">
        <v>127</v>
      </c>
      <c r="K36" s="54"/>
      <c r="L36" s="53">
        <v>173150</v>
      </c>
      <c r="M36" s="53" t="s">
        <v>128</v>
      </c>
      <c r="N36" s="53"/>
      <c r="O36" s="55">
        <f>0+0</f>
        <v>0</v>
      </c>
      <c r="P36" s="56" t="s">
        <v>121</v>
      </c>
      <c r="Q36" s="55">
        <f>0+0</f>
        <v>0</v>
      </c>
      <c r="R36" s="55">
        <v>34769</v>
      </c>
      <c r="S36" s="55">
        <v>173150</v>
      </c>
      <c r="T36" s="56"/>
      <c r="U36" s="56"/>
      <c r="V36" s="55"/>
      <c r="W36" s="55"/>
      <c r="X36" s="56">
        <v>173150</v>
      </c>
      <c r="Y36" s="56"/>
      <c r="Z36" s="56"/>
      <c r="AA36" s="56">
        <v>91.8</v>
      </c>
      <c r="AB36" s="56">
        <v>44.2</v>
      </c>
      <c r="AC36" s="56" t="s">
        <v>60</v>
      </c>
      <c r="AD36" s="56" t="s">
        <v>60</v>
      </c>
      <c r="AE36" s="57"/>
      <c r="AF36" s="57"/>
      <c r="AG36" s="57"/>
      <c r="AH36" s="57">
        <v>173150</v>
      </c>
      <c r="AI36" s="55"/>
      <c r="AJ36" s="55"/>
      <c r="AK36" s="55"/>
      <c r="AL36" s="55">
        <v>34769</v>
      </c>
      <c r="AM36" s="55">
        <v>173150</v>
      </c>
      <c r="AN36" s="55">
        <v>34769</v>
      </c>
      <c r="AO36" s="58" t="s">
        <v>23</v>
      </c>
      <c r="AP36" s="58" t="s">
        <v>23</v>
      </c>
      <c r="AQ36" s="58" t="s">
        <v>23</v>
      </c>
      <c r="AR36" s="58">
        <v>4.98</v>
      </c>
      <c r="AS36" s="36"/>
    </row>
    <row r="37" spans="1:45" ht="180">
      <c r="A37" s="50" t="s">
        <v>129</v>
      </c>
      <c r="B37" s="51" t="s">
        <v>130</v>
      </c>
      <c r="C37" s="52" t="s">
        <v>131</v>
      </c>
      <c r="D37" s="53">
        <v>6788.44</v>
      </c>
      <c r="E37" s="53" t="s">
        <v>132</v>
      </c>
      <c r="F37" s="53">
        <v>100.64</v>
      </c>
      <c r="G37" s="53" t="s">
        <v>133</v>
      </c>
      <c r="H37" s="53" t="s">
        <v>134</v>
      </c>
      <c r="I37" s="53">
        <v>49</v>
      </c>
      <c r="J37" s="53" t="s">
        <v>135</v>
      </c>
      <c r="K37" s="54">
        <v>6.883</v>
      </c>
      <c r="L37" s="53" t="s">
        <v>136</v>
      </c>
      <c r="M37" s="53" t="s">
        <v>137</v>
      </c>
      <c r="N37" s="53">
        <v>337</v>
      </c>
      <c r="O37" s="55">
        <f>657+0</f>
        <v>657</v>
      </c>
      <c r="P37" s="56" t="s">
        <v>57</v>
      </c>
      <c r="Q37" s="55">
        <f>9402+0</f>
        <v>9402</v>
      </c>
      <c r="R37" s="55">
        <v>3326</v>
      </c>
      <c r="S37" s="55">
        <v>29910</v>
      </c>
      <c r="T37" s="56" t="s">
        <v>97</v>
      </c>
      <c r="U37" s="56" t="s">
        <v>98</v>
      </c>
      <c r="V37" s="55">
        <v>8487</v>
      </c>
      <c r="W37" s="55">
        <v>4028</v>
      </c>
      <c r="X37" s="56">
        <v>42425</v>
      </c>
      <c r="Y37" s="56">
        <v>698</v>
      </c>
      <c r="Z37" s="56">
        <v>352</v>
      </c>
      <c r="AA37" s="56">
        <v>90.27</v>
      </c>
      <c r="AB37" s="56">
        <v>42.84</v>
      </c>
      <c r="AC37" s="56" t="s">
        <v>60</v>
      </c>
      <c r="AD37" s="56" t="s">
        <v>60</v>
      </c>
      <c r="AE37" s="57">
        <v>9402</v>
      </c>
      <c r="AF37" s="57">
        <v>337</v>
      </c>
      <c r="AG37" s="57"/>
      <c r="AH37" s="57">
        <v>20171</v>
      </c>
      <c r="AI37" s="55">
        <v>657</v>
      </c>
      <c r="AJ37" s="55">
        <v>49</v>
      </c>
      <c r="AK37" s="55"/>
      <c r="AL37" s="55">
        <v>2620</v>
      </c>
      <c r="AM37" s="55">
        <v>29910</v>
      </c>
      <c r="AN37" s="55">
        <v>3326</v>
      </c>
      <c r="AO37" s="58">
        <v>14.31</v>
      </c>
      <c r="AP37" s="58">
        <v>6.883</v>
      </c>
      <c r="AQ37" s="58" t="s">
        <v>23</v>
      </c>
      <c r="AR37" s="58">
        <v>7.699</v>
      </c>
      <c r="AS37" s="36"/>
    </row>
    <row r="38" spans="1:45" ht="168">
      <c r="A38" s="50" t="s">
        <v>138</v>
      </c>
      <c r="B38" s="51" t="s">
        <v>139</v>
      </c>
      <c r="C38" s="52" t="s">
        <v>140</v>
      </c>
      <c r="D38" s="53">
        <v>1794.05</v>
      </c>
      <c r="E38" s="53" t="s">
        <v>141</v>
      </c>
      <c r="F38" s="53">
        <v>2.2</v>
      </c>
      <c r="G38" s="53" t="s">
        <v>142</v>
      </c>
      <c r="H38" s="53" t="s">
        <v>143</v>
      </c>
      <c r="I38" s="53">
        <v>11</v>
      </c>
      <c r="J38" s="53" t="s">
        <v>144</v>
      </c>
      <c r="K38" s="54">
        <v>8.051</v>
      </c>
      <c r="L38" s="53" t="s">
        <v>145</v>
      </c>
      <c r="M38" s="53" t="s">
        <v>146</v>
      </c>
      <c r="N38" s="53">
        <v>89</v>
      </c>
      <c r="O38" s="55">
        <f>157+0</f>
        <v>157</v>
      </c>
      <c r="P38" s="56" t="s">
        <v>57</v>
      </c>
      <c r="Q38" s="55">
        <f>2434+0</f>
        <v>2434</v>
      </c>
      <c r="R38" s="55">
        <v>8719</v>
      </c>
      <c r="S38" s="55">
        <v>21720</v>
      </c>
      <c r="T38" s="56" t="s">
        <v>147</v>
      </c>
      <c r="U38" s="56" t="s">
        <v>148</v>
      </c>
      <c r="V38" s="55">
        <v>2290</v>
      </c>
      <c r="W38" s="55">
        <v>1241</v>
      </c>
      <c r="X38" s="56">
        <v>25251</v>
      </c>
      <c r="Y38" s="56">
        <v>174</v>
      </c>
      <c r="Z38" s="56">
        <v>100</v>
      </c>
      <c r="AA38" s="56">
        <v>94.095</v>
      </c>
      <c r="AB38" s="56">
        <v>51</v>
      </c>
      <c r="AC38" s="56" t="s">
        <v>60</v>
      </c>
      <c r="AD38" s="56" t="s">
        <v>60</v>
      </c>
      <c r="AE38" s="57">
        <v>2434</v>
      </c>
      <c r="AF38" s="57">
        <v>89</v>
      </c>
      <c r="AG38" s="57"/>
      <c r="AH38" s="57">
        <v>19197</v>
      </c>
      <c r="AI38" s="55">
        <v>157</v>
      </c>
      <c r="AJ38" s="55">
        <v>11</v>
      </c>
      <c r="AK38" s="55"/>
      <c r="AL38" s="55">
        <v>8551</v>
      </c>
      <c r="AM38" s="55">
        <v>21720</v>
      </c>
      <c r="AN38" s="55">
        <v>8719</v>
      </c>
      <c r="AO38" s="58">
        <v>15.5</v>
      </c>
      <c r="AP38" s="58">
        <v>8.051</v>
      </c>
      <c r="AQ38" s="58" t="s">
        <v>23</v>
      </c>
      <c r="AR38" s="58">
        <v>2.245</v>
      </c>
      <c r="AS38" s="36"/>
    </row>
    <row r="39" spans="1:45" ht="84">
      <c r="A39" s="50" t="s">
        <v>149</v>
      </c>
      <c r="B39" s="51" t="s">
        <v>150</v>
      </c>
      <c r="C39" s="52" t="s">
        <v>151</v>
      </c>
      <c r="D39" s="53">
        <v>14.38</v>
      </c>
      <c r="E39" s="53" t="s">
        <v>152</v>
      </c>
      <c r="F39" s="53"/>
      <c r="G39" s="53">
        <v>-8555</v>
      </c>
      <c r="H39" s="53" t="s">
        <v>153</v>
      </c>
      <c r="I39" s="53"/>
      <c r="J39" s="53" t="s">
        <v>154</v>
      </c>
      <c r="K39" s="54"/>
      <c r="L39" s="53">
        <v>-19206</v>
      </c>
      <c r="M39" s="53" t="s">
        <v>155</v>
      </c>
      <c r="N39" s="53"/>
      <c r="O39" s="55">
        <f>0+0</f>
        <v>0</v>
      </c>
      <c r="P39" s="56" t="s">
        <v>121</v>
      </c>
      <c r="Q39" s="55">
        <f>0+0</f>
        <v>0</v>
      </c>
      <c r="R39" s="55">
        <v>-8555</v>
      </c>
      <c r="S39" s="55">
        <v>-19206</v>
      </c>
      <c r="T39" s="56"/>
      <c r="U39" s="56"/>
      <c r="V39" s="55"/>
      <c r="W39" s="55"/>
      <c r="X39" s="56">
        <v>-19206</v>
      </c>
      <c r="Y39" s="56"/>
      <c r="Z39" s="56"/>
      <c r="AA39" s="56">
        <v>110.5</v>
      </c>
      <c r="AB39" s="56">
        <v>60.52</v>
      </c>
      <c r="AC39" s="56" t="s">
        <v>60</v>
      </c>
      <c r="AD39" s="56" t="s">
        <v>60</v>
      </c>
      <c r="AE39" s="57"/>
      <c r="AF39" s="57"/>
      <c r="AG39" s="57"/>
      <c r="AH39" s="57">
        <v>-19206</v>
      </c>
      <c r="AI39" s="55"/>
      <c r="AJ39" s="55"/>
      <c r="AK39" s="55"/>
      <c r="AL39" s="55">
        <v>-8555</v>
      </c>
      <c r="AM39" s="55">
        <v>-19206</v>
      </c>
      <c r="AN39" s="55">
        <v>-8555</v>
      </c>
      <c r="AO39" s="58" t="s">
        <v>23</v>
      </c>
      <c r="AP39" s="58" t="s">
        <v>23</v>
      </c>
      <c r="AQ39" s="58" t="s">
        <v>23</v>
      </c>
      <c r="AR39" s="58">
        <v>2.245</v>
      </c>
      <c r="AS39" s="36"/>
    </row>
    <row r="40" spans="1:45" ht="108">
      <c r="A40" s="50" t="s">
        <v>156</v>
      </c>
      <c r="B40" s="51" t="s">
        <v>157</v>
      </c>
      <c r="C40" s="52" t="s">
        <v>158</v>
      </c>
      <c r="D40" s="53">
        <v>4.19</v>
      </c>
      <c r="E40" s="53" t="s">
        <v>159</v>
      </c>
      <c r="F40" s="53"/>
      <c r="G40" s="53">
        <v>2493</v>
      </c>
      <c r="H40" s="53" t="s">
        <v>160</v>
      </c>
      <c r="I40" s="53"/>
      <c r="J40" s="53" t="s">
        <v>161</v>
      </c>
      <c r="K40" s="54"/>
      <c r="L40" s="53">
        <v>12415</v>
      </c>
      <c r="M40" s="53" t="s">
        <v>162</v>
      </c>
      <c r="N40" s="53"/>
      <c r="O40" s="55">
        <f>0+0</f>
        <v>0</v>
      </c>
      <c r="P40" s="56" t="s">
        <v>121</v>
      </c>
      <c r="Q40" s="55">
        <f>0+0</f>
        <v>0</v>
      </c>
      <c r="R40" s="55">
        <v>2493</v>
      </c>
      <c r="S40" s="55">
        <v>12415</v>
      </c>
      <c r="T40" s="56"/>
      <c r="U40" s="56"/>
      <c r="V40" s="55"/>
      <c r="W40" s="55"/>
      <c r="X40" s="56">
        <v>12415</v>
      </c>
      <c r="Y40" s="56"/>
      <c r="Z40" s="56"/>
      <c r="AA40" s="56">
        <v>110.5</v>
      </c>
      <c r="AB40" s="56">
        <v>60.52</v>
      </c>
      <c r="AC40" s="56" t="s">
        <v>60</v>
      </c>
      <c r="AD40" s="56" t="s">
        <v>60</v>
      </c>
      <c r="AE40" s="57"/>
      <c r="AF40" s="57"/>
      <c r="AG40" s="57"/>
      <c r="AH40" s="57">
        <v>12415</v>
      </c>
      <c r="AI40" s="55"/>
      <c r="AJ40" s="55"/>
      <c r="AK40" s="55"/>
      <c r="AL40" s="55">
        <v>2493</v>
      </c>
      <c r="AM40" s="55">
        <v>12415</v>
      </c>
      <c r="AN40" s="55">
        <v>2493</v>
      </c>
      <c r="AO40" s="58" t="s">
        <v>23</v>
      </c>
      <c r="AP40" s="58" t="s">
        <v>23</v>
      </c>
      <c r="AQ40" s="58" t="s">
        <v>23</v>
      </c>
      <c r="AR40" s="58">
        <v>4.98</v>
      </c>
      <c r="AS40" s="36"/>
    </row>
    <row r="41" spans="1:45" ht="96">
      <c r="A41" s="50" t="s">
        <v>163</v>
      </c>
      <c r="B41" s="51" t="s">
        <v>164</v>
      </c>
      <c r="C41" s="52" t="s">
        <v>165</v>
      </c>
      <c r="D41" s="53">
        <v>186.62</v>
      </c>
      <c r="E41" s="53" t="s">
        <v>166</v>
      </c>
      <c r="F41" s="53"/>
      <c r="G41" s="53">
        <v>3448</v>
      </c>
      <c r="H41" s="53" t="s">
        <v>167</v>
      </c>
      <c r="I41" s="53"/>
      <c r="J41" s="53" t="s">
        <v>168</v>
      </c>
      <c r="K41" s="54"/>
      <c r="L41" s="53">
        <v>9189</v>
      </c>
      <c r="M41" s="53" t="s">
        <v>169</v>
      </c>
      <c r="N41" s="53"/>
      <c r="O41" s="55">
        <f>0+0</f>
        <v>0</v>
      </c>
      <c r="P41" s="56" t="s">
        <v>121</v>
      </c>
      <c r="Q41" s="55">
        <f>0+0</f>
        <v>0</v>
      </c>
      <c r="R41" s="55">
        <v>3448</v>
      </c>
      <c r="S41" s="55">
        <v>9189</v>
      </c>
      <c r="T41" s="56"/>
      <c r="U41" s="56"/>
      <c r="V41" s="55"/>
      <c r="W41" s="55"/>
      <c r="X41" s="56">
        <v>9189</v>
      </c>
      <c r="Y41" s="56"/>
      <c r="Z41" s="56"/>
      <c r="AA41" s="56">
        <v>91.8</v>
      </c>
      <c r="AB41" s="56">
        <v>44.2</v>
      </c>
      <c r="AC41" s="56" t="s">
        <v>60</v>
      </c>
      <c r="AD41" s="56" t="s">
        <v>60</v>
      </c>
      <c r="AE41" s="57"/>
      <c r="AF41" s="57"/>
      <c r="AG41" s="57"/>
      <c r="AH41" s="57">
        <v>9189</v>
      </c>
      <c r="AI41" s="55"/>
      <c r="AJ41" s="55"/>
      <c r="AK41" s="55"/>
      <c r="AL41" s="55">
        <v>3448</v>
      </c>
      <c r="AM41" s="55">
        <v>9189</v>
      </c>
      <c r="AN41" s="55">
        <v>3448</v>
      </c>
      <c r="AO41" s="58" t="s">
        <v>23</v>
      </c>
      <c r="AP41" s="58" t="s">
        <v>23</v>
      </c>
      <c r="AQ41" s="58" t="s">
        <v>23</v>
      </c>
      <c r="AR41" s="58">
        <v>2.665</v>
      </c>
      <c r="AS41" s="36"/>
    </row>
    <row r="42" spans="1:45" ht="168">
      <c r="A42" s="50" t="s">
        <v>170</v>
      </c>
      <c r="B42" s="51" t="s">
        <v>171</v>
      </c>
      <c r="C42" s="52" t="s">
        <v>172</v>
      </c>
      <c r="D42" s="53">
        <v>354.41</v>
      </c>
      <c r="E42" s="53" t="s">
        <v>173</v>
      </c>
      <c r="F42" s="53" t="s">
        <v>174</v>
      </c>
      <c r="G42" s="53" t="s">
        <v>175</v>
      </c>
      <c r="H42" s="53" t="s">
        <v>176</v>
      </c>
      <c r="I42" s="53" t="s">
        <v>177</v>
      </c>
      <c r="J42" s="53" t="s">
        <v>178</v>
      </c>
      <c r="K42" s="54" t="s">
        <v>179</v>
      </c>
      <c r="L42" s="53" t="s">
        <v>180</v>
      </c>
      <c r="M42" s="53" t="s">
        <v>181</v>
      </c>
      <c r="N42" s="53" t="s">
        <v>182</v>
      </c>
      <c r="O42" s="55">
        <f>187+5</f>
        <v>192</v>
      </c>
      <c r="P42" s="56" t="s">
        <v>57</v>
      </c>
      <c r="Q42" s="55">
        <f>2899+77</f>
        <v>2976</v>
      </c>
      <c r="R42" s="55">
        <v>1063</v>
      </c>
      <c r="S42" s="55">
        <v>7849</v>
      </c>
      <c r="T42" s="56" t="s">
        <v>97</v>
      </c>
      <c r="U42" s="56" t="s">
        <v>98</v>
      </c>
      <c r="V42" s="55">
        <v>2686</v>
      </c>
      <c r="W42" s="55">
        <v>1275</v>
      </c>
      <c r="X42" s="56">
        <v>11810</v>
      </c>
      <c r="Y42" s="56">
        <v>204</v>
      </c>
      <c r="Z42" s="56">
        <v>103</v>
      </c>
      <c r="AA42" s="56">
        <v>90.27</v>
      </c>
      <c r="AB42" s="56">
        <v>42.84</v>
      </c>
      <c r="AC42" s="56" t="s">
        <v>60</v>
      </c>
      <c r="AD42" s="56" t="s">
        <v>60</v>
      </c>
      <c r="AE42" s="57">
        <v>2899</v>
      </c>
      <c r="AF42" s="57">
        <v>577</v>
      </c>
      <c r="AG42" s="57">
        <v>77</v>
      </c>
      <c r="AH42" s="57">
        <v>4373</v>
      </c>
      <c r="AI42" s="55">
        <v>187</v>
      </c>
      <c r="AJ42" s="55">
        <v>82</v>
      </c>
      <c r="AK42" s="55">
        <v>5</v>
      </c>
      <c r="AL42" s="55">
        <v>794</v>
      </c>
      <c r="AM42" s="55">
        <v>7849</v>
      </c>
      <c r="AN42" s="55">
        <v>1063</v>
      </c>
      <c r="AO42" s="58">
        <v>15.5</v>
      </c>
      <c r="AP42" s="58">
        <v>7.038</v>
      </c>
      <c r="AQ42" s="58">
        <v>15.493</v>
      </c>
      <c r="AR42" s="58">
        <v>5.507</v>
      </c>
      <c r="AS42" s="36"/>
    </row>
    <row r="43" spans="1:45" ht="192">
      <c r="A43" s="50" t="s">
        <v>183</v>
      </c>
      <c r="B43" s="51" t="s">
        <v>184</v>
      </c>
      <c r="C43" s="52" t="s">
        <v>185</v>
      </c>
      <c r="D43" s="53">
        <v>13972.11</v>
      </c>
      <c r="E43" s="53" t="s">
        <v>186</v>
      </c>
      <c r="F43" s="53" t="s">
        <v>187</v>
      </c>
      <c r="G43" s="53" t="s">
        <v>188</v>
      </c>
      <c r="H43" s="53" t="s">
        <v>189</v>
      </c>
      <c r="I43" s="53">
        <v>3</v>
      </c>
      <c r="J43" s="53" t="s">
        <v>190</v>
      </c>
      <c r="K43" s="54" t="s">
        <v>191</v>
      </c>
      <c r="L43" s="53" t="s">
        <v>192</v>
      </c>
      <c r="M43" s="53" t="s">
        <v>193</v>
      </c>
      <c r="N43" s="53">
        <v>19</v>
      </c>
      <c r="O43" s="55">
        <f>95+0</f>
        <v>95</v>
      </c>
      <c r="P43" s="56" t="s">
        <v>57</v>
      </c>
      <c r="Q43" s="55">
        <f>1473+0</f>
        <v>1473</v>
      </c>
      <c r="R43" s="55">
        <v>1257</v>
      </c>
      <c r="S43" s="55">
        <v>4055</v>
      </c>
      <c r="T43" s="56" t="s">
        <v>112</v>
      </c>
      <c r="U43" s="56" t="s">
        <v>113</v>
      </c>
      <c r="V43" s="55">
        <v>1352</v>
      </c>
      <c r="W43" s="55">
        <v>651</v>
      </c>
      <c r="X43" s="56">
        <v>6058</v>
      </c>
      <c r="Y43" s="56">
        <v>103</v>
      </c>
      <c r="Z43" s="56">
        <v>52</v>
      </c>
      <c r="AA43" s="56">
        <v>91.8</v>
      </c>
      <c r="AB43" s="56">
        <v>44.2</v>
      </c>
      <c r="AC43" s="56" t="s">
        <v>60</v>
      </c>
      <c r="AD43" s="56" t="s">
        <v>60</v>
      </c>
      <c r="AE43" s="57">
        <v>1473</v>
      </c>
      <c r="AF43" s="57">
        <v>19</v>
      </c>
      <c r="AG43" s="57"/>
      <c r="AH43" s="57">
        <v>2563</v>
      </c>
      <c r="AI43" s="55">
        <v>95</v>
      </c>
      <c r="AJ43" s="55">
        <v>3</v>
      </c>
      <c r="AK43" s="55"/>
      <c r="AL43" s="55">
        <v>1159</v>
      </c>
      <c r="AM43" s="55">
        <v>4055</v>
      </c>
      <c r="AN43" s="55">
        <v>1257</v>
      </c>
      <c r="AO43" s="58">
        <v>15.5</v>
      </c>
      <c r="AP43" s="58">
        <v>6.302</v>
      </c>
      <c r="AQ43" s="58">
        <v>15.506</v>
      </c>
      <c r="AR43" s="58">
        <v>2.211</v>
      </c>
      <c r="AS43" s="36"/>
    </row>
    <row r="44" spans="1:45" ht="120">
      <c r="A44" s="50" t="s">
        <v>194</v>
      </c>
      <c r="B44" s="51" t="s">
        <v>195</v>
      </c>
      <c r="C44" s="52" t="s">
        <v>196</v>
      </c>
      <c r="D44" s="53">
        <v>5784.87</v>
      </c>
      <c r="E44" s="53" t="s">
        <v>197</v>
      </c>
      <c r="F44" s="53">
        <v>154.21</v>
      </c>
      <c r="G44" s="53" t="s">
        <v>198</v>
      </c>
      <c r="H44" s="53" t="s">
        <v>199</v>
      </c>
      <c r="I44" s="53">
        <v>46</v>
      </c>
      <c r="J44" s="53" t="s">
        <v>200</v>
      </c>
      <c r="K44" s="54">
        <v>8.041</v>
      </c>
      <c r="L44" s="53" t="s">
        <v>201</v>
      </c>
      <c r="M44" s="53" t="s">
        <v>202</v>
      </c>
      <c r="N44" s="53">
        <v>370</v>
      </c>
      <c r="O44" s="55">
        <f>430+0</f>
        <v>430</v>
      </c>
      <c r="P44" s="56" t="s">
        <v>57</v>
      </c>
      <c r="Q44" s="55">
        <f>6665+0</f>
        <v>6665</v>
      </c>
      <c r="R44" s="55">
        <v>1735</v>
      </c>
      <c r="S44" s="55">
        <v>13822</v>
      </c>
      <c r="T44" s="56" t="s">
        <v>203</v>
      </c>
      <c r="U44" s="56" t="s">
        <v>204</v>
      </c>
      <c r="V44" s="55">
        <v>4815</v>
      </c>
      <c r="W44" s="55">
        <v>4266</v>
      </c>
      <c r="X44" s="56">
        <v>22903</v>
      </c>
      <c r="Y44" s="56">
        <v>366</v>
      </c>
      <c r="Z44" s="56">
        <v>344</v>
      </c>
      <c r="AA44" s="56">
        <v>72.25</v>
      </c>
      <c r="AB44" s="56">
        <v>64</v>
      </c>
      <c r="AC44" s="56" t="s">
        <v>60</v>
      </c>
      <c r="AD44" s="56" t="s">
        <v>60</v>
      </c>
      <c r="AE44" s="57">
        <v>6665</v>
      </c>
      <c r="AF44" s="57">
        <v>370</v>
      </c>
      <c r="AG44" s="57"/>
      <c r="AH44" s="57">
        <v>6787</v>
      </c>
      <c r="AI44" s="55">
        <v>430</v>
      </c>
      <c r="AJ44" s="55">
        <v>46</v>
      </c>
      <c r="AK44" s="55"/>
      <c r="AL44" s="55">
        <v>1259</v>
      </c>
      <c r="AM44" s="55">
        <v>13822</v>
      </c>
      <c r="AN44" s="55">
        <v>1735</v>
      </c>
      <c r="AO44" s="58">
        <v>15.5</v>
      </c>
      <c r="AP44" s="58">
        <v>8.041</v>
      </c>
      <c r="AQ44" s="58" t="s">
        <v>23</v>
      </c>
      <c r="AR44" s="58">
        <v>5.391</v>
      </c>
      <c r="AS44" s="36"/>
    </row>
    <row r="45" spans="1:45" ht="168">
      <c r="A45" s="50" t="s">
        <v>205</v>
      </c>
      <c r="B45" s="51" t="s">
        <v>206</v>
      </c>
      <c r="C45" s="52" t="s">
        <v>172</v>
      </c>
      <c r="D45" s="53">
        <v>354.41</v>
      </c>
      <c r="E45" s="53" t="s">
        <v>173</v>
      </c>
      <c r="F45" s="53" t="s">
        <v>174</v>
      </c>
      <c r="G45" s="53" t="s">
        <v>175</v>
      </c>
      <c r="H45" s="53" t="s">
        <v>176</v>
      </c>
      <c r="I45" s="53" t="s">
        <v>177</v>
      </c>
      <c r="J45" s="53" t="s">
        <v>178</v>
      </c>
      <c r="K45" s="54" t="s">
        <v>179</v>
      </c>
      <c r="L45" s="53" t="s">
        <v>180</v>
      </c>
      <c r="M45" s="53" t="s">
        <v>181</v>
      </c>
      <c r="N45" s="53" t="s">
        <v>182</v>
      </c>
      <c r="O45" s="55">
        <f>187+5</f>
        <v>192</v>
      </c>
      <c r="P45" s="56" t="s">
        <v>57</v>
      </c>
      <c r="Q45" s="55">
        <f>2899+77</f>
        <v>2976</v>
      </c>
      <c r="R45" s="55">
        <v>1063</v>
      </c>
      <c r="S45" s="55">
        <v>7849</v>
      </c>
      <c r="T45" s="56" t="s">
        <v>97</v>
      </c>
      <c r="U45" s="56" t="s">
        <v>98</v>
      </c>
      <c r="V45" s="55">
        <v>2686</v>
      </c>
      <c r="W45" s="55">
        <v>1275</v>
      </c>
      <c r="X45" s="56">
        <v>11810</v>
      </c>
      <c r="Y45" s="56">
        <v>204</v>
      </c>
      <c r="Z45" s="56">
        <v>103</v>
      </c>
      <c r="AA45" s="56">
        <v>90.27</v>
      </c>
      <c r="AB45" s="56">
        <v>42.84</v>
      </c>
      <c r="AC45" s="56" t="s">
        <v>60</v>
      </c>
      <c r="AD45" s="56" t="s">
        <v>60</v>
      </c>
      <c r="AE45" s="57">
        <v>2899</v>
      </c>
      <c r="AF45" s="57">
        <v>577</v>
      </c>
      <c r="AG45" s="57">
        <v>77</v>
      </c>
      <c r="AH45" s="57">
        <v>4373</v>
      </c>
      <c r="AI45" s="55">
        <v>187</v>
      </c>
      <c r="AJ45" s="55">
        <v>82</v>
      </c>
      <c r="AK45" s="55">
        <v>5</v>
      </c>
      <c r="AL45" s="55">
        <v>794</v>
      </c>
      <c r="AM45" s="55">
        <v>7849</v>
      </c>
      <c r="AN45" s="55">
        <v>1063</v>
      </c>
      <c r="AO45" s="58">
        <v>15.5</v>
      </c>
      <c r="AP45" s="58">
        <v>7.038</v>
      </c>
      <c r="AQ45" s="58">
        <v>15.493</v>
      </c>
      <c r="AR45" s="58">
        <v>5.507</v>
      </c>
      <c r="AS45" s="36"/>
    </row>
    <row r="46" spans="1:45" ht="192">
      <c r="A46" s="50" t="s">
        <v>207</v>
      </c>
      <c r="B46" s="51" t="s">
        <v>208</v>
      </c>
      <c r="C46" s="52" t="s">
        <v>209</v>
      </c>
      <c r="D46" s="53">
        <v>3738.89</v>
      </c>
      <c r="E46" s="53" t="s">
        <v>210</v>
      </c>
      <c r="F46" s="53" t="s">
        <v>211</v>
      </c>
      <c r="G46" s="53" t="s">
        <v>212</v>
      </c>
      <c r="H46" s="53" t="s">
        <v>213</v>
      </c>
      <c r="I46" s="53" t="s">
        <v>214</v>
      </c>
      <c r="J46" s="53" t="s">
        <v>215</v>
      </c>
      <c r="K46" s="54" t="s">
        <v>216</v>
      </c>
      <c r="L46" s="53" t="s">
        <v>217</v>
      </c>
      <c r="M46" s="53" t="s">
        <v>218</v>
      </c>
      <c r="N46" s="53" t="s">
        <v>219</v>
      </c>
      <c r="O46" s="55">
        <f>1125+10</f>
        <v>1135</v>
      </c>
      <c r="P46" s="56" t="s">
        <v>57</v>
      </c>
      <c r="Q46" s="55">
        <f>17438+155</f>
        <v>17593</v>
      </c>
      <c r="R46" s="55">
        <v>15021</v>
      </c>
      <c r="S46" s="55">
        <v>67661</v>
      </c>
      <c r="T46" s="56" t="s">
        <v>147</v>
      </c>
      <c r="U46" s="56" t="s">
        <v>148</v>
      </c>
      <c r="V46" s="55">
        <v>16554</v>
      </c>
      <c r="W46" s="55">
        <v>8972</v>
      </c>
      <c r="X46" s="56">
        <v>93187</v>
      </c>
      <c r="Y46" s="56">
        <v>1256</v>
      </c>
      <c r="Z46" s="56">
        <v>724</v>
      </c>
      <c r="AA46" s="56">
        <v>94.095</v>
      </c>
      <c r="AB46" s="56">
        <v>51</v>
      </c>
      <c r="AC46" s="56" t="s">
        <v>60</v>
      </c>
      <c r="AD46" s="56" t="s">
        <v>60</v>
      </c>
      <c r="AE46" s="57">
        <v>17438</v>
      </c>
      <c r="AF46" s="57">
        <v>3683</v>
      </c>
      <c r="AG46" s="57">
        <v>155</v>
      </c>
      <c r="AH46" s="57">
        <v>46540</v>
      </c>
      <c r="AI46" s="55">
        <v>1125</v>
      </c>
      <c r="AJ46" s="55">
        <v>453</v>
      </c>
      <c r="AK46" s="55">
        <v>10</v>
      </c>
      <c r="AL46" s="55">
        <v>13443</v>
      </c>
      <c r="AM46" s="55">
        <v>67661</v>
      </c>
      <c r="AN46" s="55">
        <v>15021</v>
      </c>
      <c r="AO46" s="58">
        <v>15.5</v>
      </c>
      <c r="AP46" s="58">
        <v>8.13</v>
      </c>
      <c r="AQ46" s="58">
        <v>15.487</v>
      </c>
      <c r="AR46" s="58">
        <v>3.462</v>
      </c>
      <c r="AS46" s="36"/>
    </row>
    <row r="47" spans="1:45" ht="96">
      <c r="A47" s="50" t="s">
        <v>220</v>
      </c>
      <c r="B47" s="51" t="s">
        <v>221</v>
      </c>
      <c r="C47" s="52" t="s">
        <v>222</v>
      </c>
      <c r="D47" s="53">
        <v>812.14</v>
      </c>
      <c r="E47" s="53" t="s">
        <v>223</v>
      </c>
      <c r="F47" s="53"/>
      <c r="G47" s="53">
        <v>-13441</v>
      </c>
      <c r="H47" s="53" t="s">
        <v>224</v>
      </c>
      <c r="I47" s="53"/>
      <c r="J47" s="53" t="s">
        <v>225</v>
      </c>
      <c r="K47" s="54"/>
      <c r="L47" s="53">
        <v>-46533</v>
      </c>
      <c r="M47" s="53" t="s">
        <v>226</v>
      </c>
      <c r="N47" s="53"/>
      <c r="O47" s="55">
        <f>0+0</f>
        <v>0</v>
      </c>
      <c r="P47" s="56" t="s">
        <v>121</v>
      </c>
      <c r="Q47" s="55">
        <f>0+0</f>
        <v>0</v>
      </c>
      <c r="R47" s="55">
        <v>-13441</v>
      </c>
      <c r="S47" s="55">
        <v>-46533</v>
      </c>
      <c r="T47" s="56"/>
      <c r="U47" s="56"/>
      <c r="V47" s="55"/>
      <c r="W47" s="55"/>
      <c r="X47" s="56">
        <v>-46533</v>
      </c>
      <c r="Y47" s="56"/>
      <c r="Z47" s="56"/>
      <c r="AA47" s="56">
        <v>94.095</v>
      </c>
      <c r="AB47" s="56">
        <v>51</v>
      </c>
      <c r="AC47" s="56" t="s">
        <v>60</v>
      </c>
      <c r="AD47" s="56" t="s">
        <v>60</v>
      </c>
      <c r="AE47" s="57"/>
      <c r="AF47" s="57"/>
      <c r="AG47" s="57"/>
      <c r="AH47" s="57">
        <v>-46533</v>
      </c>
      <c r="AI47" s="55"/>
      <c r="AJ47" s="55"/>
      <c r="AK47" s="55"/>
      <c r="AL47" s="55">
        <v>-13441</v>
      </c>
      <c r="AM47" s="55">
        <v>-46533</v>
      </c>
      <c r="AN47" s="55">
        <v>-13441</v>
      </c>
      <c r="AO47" s="58" t="s">
        <v>23</v>
      </c>
      <c r="AP47" s="58" t="s">
        <v>23</v>
      </c>
      <c r="AQ47" s="58" t="s">
        <v>23</v>
      </c>
      <c r="AR47" s="58">
        <v>3.462</v>
      </c>
      <c r="AS47" s="36"/>
    </row>
    <row r="48" spans="1:45" ht="84">
      <c r="A48" s="50" t="s">
        <v>227</v>
      </c>
      <c r="B48" s="51" t="s">
        <v>228</v>
      </c>
      <c r="C48" s="52" t="s">
        <v>229</v>
      </c>
      <c r="D48" s="53">
        <v>1179.07</v>
      </c>
      <c r="E48" s="53" t="s">
        <v>230</v>
      </c>
      <c r="F48" s="53"/>
      <c r="G48" s="53">
        <v>23682</v>
      </c>
      <c r="H48" s="53" t="s">
        <v>231</v>
      </c>
      <c r="I48" s="53"/>
      <c r="J48" s="53" t="s">
        <v>232</v>
      </c>
      <c r="K48" s="54"/>
      <c r="L48" s="53">
        <v>95438</v>
      </c>
      <c r="M48" s="53" t="s">
        <v>233</v>
      </c>
      <c r="N48" s="53"/>
      <c r="O48" s="55">
        <f>0+0</f>
        <v>0</v>
      </c>
      <c r="P48" s="56" t="s">
        <v>121</v>
      </c>
      <c r="Q48" s="55">
        <f>0+0</f>
        <v>0</v>
      </c>
      <c r="R48" s="55">
        <v>23682</v>
      </c>
      <c r="S48" s="55">
        <v>95438</v>
      </c>
      <c r="T48" s="56"/>
      <c r="U48" s="56"/>
      <c r="V48" s="55"/>
      <c r="W48" s="55"/>
      <c r="X48" s="56">
        <v>95438</v>
      </c>
      <c r="Y48" s="56"/>
      <c r="Z48" s="56"/>
      <c r="AA48" s="56">
        <v>76.5</v>
      </c>
      <c r="AB48" s="56">
        <v>47.6</v>
      </c>
      <c r="AC48" s="56" t="s">
        <v>60</v>
      </c>
      <c r="AD48" s="56" t="s">
        <v>60</v>
      </c>
      <c r="AE48" s="57"/>
      <c r="AF48" s="57"/>
      <c r="AG48" s="57"/>
      <c r="AH48" s="57">
        <v>95438</v>
      </c>
      <c r="AI48" s="55"/>
      <c r="AJ48" s="55"/>
      <c r="AK48" s="55"/>
      <c r="AL48" s="55">
        <v>23682</v>
      </c>
      <c r="AM48" s="55">
        <v>95438</v>
      </c>
      <c r="AN48" s="55">
        <v>23682</v>
      </c>
      <c r="AO48" s="58" t="s">
        <v>23</v>
      </c>
      <c r="AP48" s="58" t="s">
        <v>23</v>
      </c>
      <c r="AQ48" s="58" t="s">
        <v>23</v>
      </c>
      <c r="AR48" s="58">
        <v>4.03</v>
      </c>
      <c r="AS48" s="36"/>
    </row>
    <row r="49" spans="1:45" ht="17.25" customHeight="1">
      <c r="A49" s="91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36"/>
    </row>
    <row r="50" spans="1:45" ht="108">
      <c r="A50" s="50" t="s">
        <v>235</v>
      </c>
      <c r="B50" s="51" t="s">
        <v>236</v>
      </c>
      <c r="C50" s="52" t="s">
        <v>237</v>
      </c>
      <c r="D50" s="53">
        <v>146.1</v>
      </c>
      <c r="E50" s="53">
        <v>69.84</v>
      </c>
      <c r="F50" s="53" t="s">
        <v>238</v>
      </c>
      <c r="G50" s="53" t="s">
        <v>239</v>
      </c>
      <c r="H50" s="53">
        <v>126</v>
      </c>
      <c r="I50" s="53" t="s">
        <v>240</v>
      </c>
      <c r="J50" s="53" t="s">
        <v>241</v>
      </c>
      <c r="K50" s="54" t="s">
        <v>242</v>
      </c>
      <c r="L50" s="53" t="s">
        <v>243</v>
      </c>
      <c r="M50" s="53">
        <v>1953</v>
      </c>
      <c r="N50" s="53" t="s">
        <v>244</v>
      </c>
      <c r="O50" s="55">
        <f>126+19</f>
        <v>145</v>
      </c>
      <c r="P50" s="56" t="s">
        <v>57</v>
      </c>
      <c r="Q50" s="55">
        <f>1953+294</f>
        <v>2247</v>
      </c>
      <c r="R50" s="55">
        <v>263</v>
      </c>
      <c r="S50" s="55">
        <v>2713</v>
      </c>
      <c r="T50" s="56" t="s">
        <v>245</v>
      </c>
      <c r="U50" s="56" t="s">
        <v>246</v>
      </c>
      <c r="V50" s="55">
        <v>1891</v>
      </c>
      <c r="W50" s="55">
        <v>1070</v>
      </c>
      <c r="X50" s="56">
        <v>5674</v>
      </c>
      <c r="Y50" s="56">
        <v>144</v>
      </c>
      <c r="Z50" s="56">
        <v>86</v>
      </c>
      <c r="AA50" s="56">
        <v>84.15</v>
      </c>
      <c r="AB50" s="56">
        <v>47.6</v>
      </c>
      <c r="AC50" s="56" t="s">
        <v>60</v>
      </c>
      <c r="AD50" s="56" t="s">
        <v>60</v>
      </c>
      <c r="AE50" s="57">
        <v>1953</v>
      </c>
      <c r="AF50" s="57">
        <v>760</v>
      </c>
      <c r="AG50" s="57">
        <v>294</v>
      </c>
      <c r="AH50" s="57"/>
      <c r="AI50" s="55">
        <v>126</v>
      </c>
      <c r="AJ50" s="55">
        <v>137</v>
      </c>
      <c r="AK50" s="55">
        <v>19</v>
      </c>
      <c r="AL50" s="55"/>
      <c r="AM50" s="55">
        <v>2713</v>
      </c>
      <c r="AN50" s="55">
        <v>263</v>
      </c>
      <c r="AO50" s="58">
        <v>15.5</v>
      </c>
      <c r="AP50" s="58">
        <v>5.544</v>
      </c>
      <c r="AQ50" s="58">
        <v>15.485</v>
      </c>
      <c r="AR50" s="58" t="s">
        <v>23</v>
      </c>
      <c r="AS50" s="36"/>
    </row>
    <row r="51" spans="1:45" ht="120">
      <c r="A51" s="50" t="s">
        <v>247</v>
      </c>
      <c r="B51" s="51" t="s">
        <v>248</v>
      </c>
      <c r="C51" s="52" t="s">
        <v>249</v>
      </c>
      <c r="D51" s="53">
        <v>60270.4</v>
      </c>
      <c r="E51" s="53" t="s">
        <v>250</v>
      </c>
      <c r="F51" s="53" t="s">
        <v>251</v>
      </c>
      <c r="G51" s="53" t="s">
        <v>252</v>
      </c>
      <c r="H51" s="53" t="s">
        <v>253</v>
      </c>
      <c r="I51" s="53" t="s">
        <v>254</v>
      </c>
      <c r="J51" s="53" t="s">
        <v>255</v>
      </c>
      <c r="K51" s="54" t="s">
        <v>256</v>
      </c>
      <c r="L51" s="53" t="s">
        <v>257</v>
      </c>
      <c r="M51" s="53" t="s">
        <v>258</v>
      </c>
      <c r="N51" s="53" t="s">
        <v>259</v>
      </c>
      <c r="O51" s="55">
        <f>116+9</f>
        <v>125</v>
      </c>
      <c r="P51" s="56" t="s">
        <v>57</v>
      </c>
      <c r="Q51" s="55">
        <f>1798+139</f>
        <v>1937</v>
      </c>
      <c r="R51" s="55">
        <v>1085</v>
      </c>
      <c r="S51" s="55">
        <v>11047</v>
      </c>
      <c r="T51" s="56" t="s">
        <v>260</v>
      </c>
      <c r="U51" s="56" t="s">
        <v>261</v>
      </c>
      <c r="V51" s="55">
        <v>1416</v>
      </c>
      <c r="W51" s="55">
        <v>1085</v>
      </c>
      <c r="X51" s="56">
        <v>13548</v>
      </c>
      <c r="Y51" s="56">
        <v>108</v>
      </c>
      <c r="Z51" s="56">
        <v>88</v>
      </c>
      <c r="AA51" s="56">
        <v>73.1</v>
      </c>
      <c r="AB51" s="56">
        <v>56</v>
      </c>
      <c r="AC51" s="56" t="s">
        <v>60</v>
      </c>
      <c r="AD51" s="56" t="s">
        <v>60</v>
      </c>
      <c r="AE51" s="57">
        <v>1798</v>
      </c>
      <c r="AF51" s="57">
        <v>372</v>
      </c>
      <c r="AG51" s="57">
        <v>139</v>
      </c>
      <c r="AH51" s="57">
        <v>8877</v>
      </c>
      <c r="AI51" s="55">
        <v>116</v>
      </c>
      <c r="AJ51" s="55">
        <v>65</v>
      </c>
      <c r="AK51" s="55">
        <v>9</v>
      </c>
      <c r="AL51" s="55">
        <v>904</v>
      </c>
      <c r="AM51" s="55">
        <v>11047</v>
      </c>
      <c r="AN51" s="55">
        <v>1085</v>
      </c>
      <c r="AO51" s="58">
        <v>15.5</v>
      </c>
      <c r="AP51" s="58">
        <v>5.725</v>
      </c>
      <c r="AQ51" s="58">
        <v>15.492</v>
      </c>
      <c r="AR51" s="58">
        <v>9.82</v>
      </c>
      <c r="AS51" s="36"/>
    </row>
    <row r="52" spans="1:45" ht="192">
      <c r="A52" s="50" t="s">
        <v>262</v>
      </c>
      <c r="B52" s="51" t="s">
        <v>263</v>
      </c>
      <c r="C52" s="52" t="s">
        <v>264</v>
      </c>
      <c r="D52" s="53">
        <v>10047.93</v>
      </c>
      <c r="E52" s="53" t="s">
        <v>265</v>
      </c>
      <c r="F52" s="53">
        <v>23.14</v>
      </c>
      <c r="G52" s="53" t="s">
        <v>266</v>
      </c>
      <c r="H52" s="53" t="s">
        <v>267</v>
      </c>
      <c r="I52" s="53">
        <v>5</v>
      </c>
      <c r="J52" s="53" t="s">
        <v>268</v>
      </c>
      <c r="K52" s="54">
        <v>8.039</v>
      </c>
      <c r="L52" s="53" t="s">
        <v>269</v>
      </c>
      <c r="M52" s="53" t="s">
        <v>270</v>
      </c>
      <c r="N52" s="53">
        <v>40</v>
      </c>
      <c r="O52" s="55">
        <f>67+0</f>
        <v>67</v>
      </c>
      <c r="P52" s="56" t="s">
        <v>57</v>
      </c>
      <c r="Q52" s="55">
        <f>1039+0</f>
        <v>1039</v>
      </c>
      <c r="R52" s="55">
        <v>2219</v>
      </c>
      <c r="S52" s="55">
        <v>12155</v>
      </c>
      <c r="T52" s="56" t="s">
        <v>97</v>
      </c>
      <c r="U52" s="56" t="s">
        <v>98</v>
      </c>
      <c r="V52" s="55">
        <v>938</v>
      </c>
      <c r="W52" s="55">
        <v>445</v>
      </c>
      <c r="X52" s="56">
        <v>13538</v>
      </c>
      <c r="Y52" s="56">
        <v>71</v>
      </c>
      <c r="Z52" s="56">
        <v>36</v>
      </c>
      <c r="AA52" s="56">
        <v>90.27</v>
      </c>
      <c r="AB52" s="56">
        <v>42.84</v>
      </c>
      <c r="AC52" s="56" t="s">
        <v>60</v>
      </c>
      <c r="AD52" s="56" t="s">
        <v>60</v>
      </c>
      <c r="AE52" s="57">
        <v>1039</v>
      </c>
      <c r="AF52" s="57">
        <v>40</v>
      </c>
      <c r="AG52" s="57"/>
      <c r="AH52" s="57">
        <v>11076</v>
      </c>
      <c r="AI52" s="55">
        <v>67</v>
      </c>
      <c r="AJ52" s="55">
        <v>5</v>
      </c>
      <c r="AK52" s="55"/>
      <c r="AL52" s="55">
        <v>2147</v>
      </c>
      <c r="AM52" s="55">
        <v>12155</v>
      </c>
      <c r="AN52" s="55">
        <v>2219</v>
      </c>
      <c r="AO52" s="58">
        <v>15.5</v>
      </c>
      <c r="AP52" s="58">
        <v>8.039</v>
      </c>
      <c r="AQ52" s="58" t="s">
        <v>23</v>
      </c>
      <c r="AR52" s="58">
        <v>5.159</v>
      </c>
      <c r="AS52" s="36"/>
    </row>
    <row r="53" spans="1:45" ht="84">
      <c r="A53" s="50" t="s">
        <v>271</v>
      </c>
      <c r="B53" s="51" t="s">
        <v>272</v>
      </c>
      <c r="C53" s="52" t="s">
        <v>273</v>
      </c>
      <c r="D53" s="53">
        <v>7867.78</v>
      </c>
      <c r="E53" s="53" t="s">
        <v>274</v>
      </c>
      <c r="F53" s="53"/>
      <c r="G53" s="53">
        <v>-313</v>
      </c>
      <c r="H53" s="53" t="s">
        <v>275</v>
      </c>
      <c r="I53" s="53"/>
      <c r="J53" s="53" t="s">
        <v>276</v>
      </c>
      <c r="K53" s="54"/>
      <c r="L53" s="53">
        <v>-7602</v>
      </c>
      <c r="M53" s="53" t="s">
        <v>277</v>
      </c>
      <c r="N53" s="53"/>
      <c r="O53" s="55">
        <f>0+0</f>
        <v>0</v>
      </c>
      <c r="P53" s="56" t="s">
        <v>121</v>
      </c>
      <c r="Q53" s="55">
        <f>0+0</f>
        <v>0</v>
      </c>
      <c r="R53" s="55">
        <v>-313</v>
      </c>
      <c r="S53" s="55">
        <v>-7602</v>
      </c>
      <c r="T53" s="56"/>
      <c r="U53" s="56"/>
      <c r="V53" s="55"/>
      <c r="W53" s="55"/>
      <c r="X53" s="56">
        <v>-7602</v>
      </c>
      <c r="Y53" s="56"/>
      <c r="Z53" s="56"/>
      <c r="AA53" s="56">
        <v>90.27</v>
      </c>
      <c r="AB53" s="56">
        <v>42.84</v>
      </c>
      <c r="AC53" s="56" t="s">
        <v>60</v>
      </c>
      <c r="AD53" s="56" t="s">
        <v>60</v>
      </c>
      <c r="AE53" s="57"/>
      <c r="AF53" s="57"/>
      <c r="AG53" s="57"/>
      <c r="AH53" s="57">
        <v>-7602</v>
      </c>
      <c r="AI53" s="55"/>
      <c r="AJ53" s="55"/>
      <c r="AK53" s="55"/>
      <c r="AL53" s="55">
        <v>-313</v>
      </c>
      <c r="AM53" s="55">
        <v>-7602</v>
      </c>
      <c r="AN53" s="55">
        <v>-313</v>
      </c>
      <c r="AO53" s="58" t="s">
        <v>23</v>
      </c>
      <c r="AP53" s="58" t="s">
        <v>23</v>
      </c>
      <c r="AQ53" s="58" t="s">
        <v>23</v>
      </c>
      <c r="AR53" s="58">
        <v>24.287</v>
      </c>
      <c r="AS53" s="36"/>
    </row>
    <row r="54" spans="1:45" ht="96">
      <c r="A54" s="50" t="s">
        <v>278</v>
      </c>
      <c r="B54" s="51" t="s">
        <v>279</v>
      </c>
      <c r="C54" s="52" t="s">
        <v>280</v>
      </c>
      <c r="D54" s="53">
        <v>18859.49</v>
      </c>
      <c r="E54" s="53" t="s">
        <v>281</v>
      </c>
      <c r="F54" s="53"/>
      <c r="G54" s="53">
        <v>-1832</v>
      </c>
      <c r="H54" s="53" t="s">
        <v>282</v>
      </c>
      <c r="I54" s="53"/>
      <c r="J54" s="53" t="s">
        <v>283</v>
      </c>
      <c r="K54" s="54"/>
      <c r="L54" s="53">
        <v>-2968</v>
      </c>
      <c r="M54" s="53" t="s">
        <v>284</v>
      </c>
      <c r="N54" s="53"/>
      <c r="O54" s="55">
        <f>0+0</f>
        <v>0</v>
      </c>
      <c r="P54" s="56" t="s">
        <v>121</v>
      </c>
      <c r="Q54" s="55">
        <f>0+0</f>
        <v>0</v>
      </c>
      <c r="R54" s="55">
        <v>-1832</v>
      </c>
      <c r="S54" s="55">
        <v>-2968</v>
      </c>
      <c r="T54" s="56"/>
      <c r="U54" s="56"/>
      <c r="V54" s="55"/>
      <c r="W54" s="55"/>
      <c r="X54" s="56">
        <v>-2968</v>
      </c>
      <c r="Y54" s="56"/>
      <c r="Z54" s="56"/>
      <c r="AA54" s="56">
        <v>90.27</v>
      </c>
      <c r="AB54" s="56">
        <v>42.84</v>
      </c>
      <c r="AC54" s="56" t="s">
        <v>60</v>
      </c>
      <c r="AD54" s="56" t="s">
        <v>60</v>
      </c>
      <c r="AE54" s="57"/>
      <c r="AF54" s="57"/>
      <c r="AG54" s="57"/>
      <c r="AH54" s="57">
        <v>-2968</v>
      </c>
      <c r="AI54" s="55"/>
      <c r="AJ54" s="55"/>
      <c r="AK54" s="55"/>
      <c r="AL54" s="55">
        <v>-1832</v>
      </c>
      <c r="AM54" s="55">
        <v>-2968</v>
      </c>
      <c r="AN54" s="55">
        <v>-1832</v>
      </c>
      <c r="AO54" s="58" t="s">
        <v>23</v>
      </c>
      <c r="AP54" s="58" t="s">
        <v>23</v>
      </c>
      <c r="AQ54" s="58" t="s">
        <v>23</v>
      </c>
      <c r="AR54" s="58">
        <v>1.62</v>
      </c>
      <c r="AS54" s="36"/>
    </row>
    <row r="55" spans="1:45" ht="96">
      <c r="A55" s="59" t="s">
        <v>285</v>
      </c>
      <c r="B55" s="60" t="s">
        <v>286</v>
      </c>
      <c r="C55" s="61" t="s">
        <v>287</v>
      </c>
      <c r="D55" s="62">
        <v>53.9</v>
      </c>
      <c r="E55" s="62" t="s">
        <v>288</v>
      </c>
      <c r="F55" s="62"/>
      <c r="G55" s="62">
        <v>1310</v>
      </c>
      <c r="H55" s="62" t="s">
        <v>289</v>
      </c>
      <c r="I55" s="62"/>
      <c r="J55" s="62" t="s">
        <v>127</v>
      </c>
      <c r="K55" s="63"/>
      <c r="L55" s="62">
        <v>6524</v>
      </c>
      <c r="M55" s="62" t="s">
        <v>290</v>
      </c>
      <c r="N55" s="62"/>
      <c r="O55" s="64">
        <f>0+0</f>
        <v>0</v>
      </c>
      <c r="P55" s="65" t="s">
        <v>121</v>
      </c>
      <c r="Q55" s="64">
        <f>0+0</f>
        <v>0</v>
      </c>
      <c r="R55" s="64">
        <v>1310</v>
      </c>
      <c r="S55" s="64">
        <v>6524</v>
      </c>
      <c r="T55" s="65"/>
      <c r="U55" s="65"/>
      <c r="V55" s="64"/>
      <c r="W55" s="64"/>
      <c r="X55" s="65">
        <v>6524</v>
      </c>
      <c r="Y55" s="65"/>
      <c r="Z55" s="65"/>
      <c r="AA55" s="65">
        <v>91.8</v>
      </c>
      <c r="AB55" s="65">
        <v>44.2</v>
      </c>
      <c r="AC55" s="65" t="s">
        <v>60</v>
      </c>
      <c r="AD55" s="65" t="s">
        <v>60</v>
      </c>
      <c r="AE55" s="66"/>
      <c r="AF55" s="66"/>
      <c r="AG55" s="66"/>
      <c r="AH55" s="66">
        <v>6524</v>
      </c>
      <c r="AI55" s="64"/>
      <c r="AJ55" s="64"/>
      <c r="AK55" s="64"/>
      <c r="AL55" s="64">
        <v>1310</v>
      </c>
      <c r="AM55" s="64">
        <v>6524</v>
      </c>
      <c r="AN55" s="64">
        <v>1310</v>
      </c>
      <c r="AO55" s="67" t="s">
        <v>23</v>
      </c>
      <c r="AP55" s="67" t="s">
        <v>23</v>
      </c>
      <c r="AQ55" s="67" t="s">
        <v>23</v>
      </c>
      <c r="AR55" s="67">
        <v>4.98</v>
      </c>
      <c r="AS55" s="36"/>
    </row>
    <row r="56" spans="1:45" ht="21" customHeight="1">
      <c r="A56" s="93" t="s">
        <v>291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36"/>
    </row>
    <row r="57" spans="1:45" ht="204">
      <c r="A57" s="50" t="s">
        <v>292</v>
      </c>
      <c r="B57" s="51" t="s">
        <v>293</v>
      </c>
      <c r="C57" s="52" t="s">
        <v>294</v>
      </c>
      <c r="D57" s="53">
        <v>25347.51</v>
      </c>
      <c r="E57" s="53" t="s">
        <v>295</v>
      </c>
      <c r="F57" s="53" t="s">
        <v>296</v>
      </c>
      <c r="G57" s="53" t="s">
        <v>297</v>
      </c>
      <c r="H57" s="53" t="s">
        <v>298</v>
      </c>
      <c r="I57" s="53" t="s">
        <v>299</v>
      </c>
      <c r="J57" s="53" t="s">
        <v>300</v>
      </c>
      <c r="K57" s="54" t="s">
        <v>301</v>
      </c>
      <c r="L57" s="53" t="s">
        <v>302</v>
      </c>
      <c r="M57" s="53" t="s">
        <v>303</v>
      </c>
      <c r="N57" s="53" t="s">
        <v>304</v>
      </c>
      <c r="O57" s="55">
        <f>8426+26</f>
        <v>8452</v>
      </c>
      <c r="P57" s="56" t="s">
        <v>57</v>
      </c>
      <c r="Q57" s="55">
        <f>130603+402</f>
        <v>131005</v>
      </c>
      <c r="R57" s="55">
        <v>147776</v>
      </c>
      <c r="S57" s="55">
        <v>536540</v>
      </c>
      <c r="T57" s="56" t="s">
        <v>305</v>
      </c>
      <c r="U57" s="56" t="s">
        <v>306</v>
      </c>
      <c r="V57" s="55">
        <v>105230</v>
      </c>
      <c r="W57" s="55">
        <v>48996</v>
      </c>
      <c r="X57" s="56">
        <v>690766</v>
      </c>
      <c r="Y57" s="56">
        <v>7987</v>
      </c>
      <c r="Z57" s="56">
        <v>3951</v>
      </c>
      <c r="AA57" s="56">
        <v>80.325</v>
      </c>
      <c r="AB57" s="56">
        <v>37.4</v>
      </c>
      <c r="AC57" s="56" t="s">
        <v>60</v>
      </c>
      <c r="AD57" s="56" t="s">
        <v>60</v>
      </c>
      <c r="AE57" s="57">
        <v>130603</v>
      </c>
      <c r="AF57" s="57">
        <v>6459</v>
      </c>
      <c r="AG57" s="57">
        <v>402</v>
      </c>
      <c r="AH57" s="57">
        <v>399478</v>
      </c>
      <c r="AI57" s="55">
        <v>8426</v>
      </c>
      <c r="AJ57" s="55">
        <v>1361</v>
      </c>
      <c r="AK57" s="55">
        <v>26</v>
      </c>
      <c r="AL57" s="55">
        <v>137989</v>
      </c>
      <c r="AM57" s="55">
        <v>536540</v>
      </c>
      <c r="AN57" s="55">
        <v>147776</v>
      </c>
      <c r="AO57" s="58">
        <v>15.5</v>
      </c>
      <c r="AP57" s="58">
        <v>4.746</v>
      </c>
      <c r="AQ57" s="58">
        <v>15.471</v>
      </c>
      <c r="AR57" s="58">
        <v>2.895</v>
      </c>
      <c r="AS57" s="36"/>
    </row>
    <row r="58" spans="1:45" ht="216">
      <c r="A58" s="50" t="s">
        <v>307</v>
      </c>
      <c r="B58" s="51" t="s">
        <v>308</v>
      </c>
      <c r="C58" s="52" t="s">
        <v>309</v>
      </c>
      <c r="D58" s="53">
        <v>131.84</v>
      </c>
      <c r="E58" s="53" t="s">
        <v>310</v>
      </c>
      <c r="F58" s="53">
        <v>0.54</v>
      </c>
      <c r="G58" s="53" t="s">
        <v>311</v>
      </c>
      <c r="H58" s="53" t="s">
        <v>312</v>
      </c>
      <c r="I58" s="53">
        <v>40</v>
      </c>
      <c r="J58" s="53" t="s">
        <v>313</v>
      </c>
      <c r="K58" s="54">
        <v>3.279</v>
      </c>
      <c r="L58" s="53" t="s">
        <v>314</v>
      </c>
      <c r="M58" s="53" t="s">
        <v>315</v>
      </c>
      <c r="N58" s="53">
        <v>131</v>
      </c>
      <c r="O58" s="55">
        <f>1184+0</f>
        <v>1184</v>
      </c>
      <c r="P58" s="56" t="s">
        <v>57</v>
      </c>
      <c r="Q58" s="55">
        <f>18352+0</f>
        <v>18352</v>
      </c>
      <c r="R58" s="55">
        <v>9856</v>
      </c>
      <c r="S58" s="55">
        <v>47512</v>
      </c>
      <c r="T58" s="56" t="s">
        <v>305</v>
      </c>
      <c r="U58" s="56" t="s">
        <v>306</v>
      </c>
      <c r="V58" s="55">
        <v>14741</v>
      </c>
      <c r="W58" s="55">
        <v>6864</v>
      </c>
      <c r="X58" s="56">
        <v>69117</v>
      </c>
      <c r="Y58" s="56">
        <v>1119</v>
      </c>
      <c r="Z58" s="56">
        <v>554</v>
      </c>
      <c r="AA58" s="56">
        <v>80.325</v>
      </c>
      <c r="AB58" s="56">
        <v>37.4</v>
      </c>
      <c r="AC58" s="56" t="s">
        <v>60</v>
      </c>
      <c r="AD58" s="56" t="s">
        <v>60</v>
      </c>
      <c r="AE58" s="57">
        <v>18352</v>
      </c>
      <c r="AF58" s="57">
        <v>131</v>
      </c>
      <c r="AG58" s="57"/>
      <c r="AH58" s="57">
        <v>29029</v>
      </c>
      <c r="AI58" s="55">
        <v>1184</v>
      </c>
      <c r="AJ58" s="55">
        <v>40</v>
      </c>
      <c r="AK58" s="55"/>
      <c r="AL58" s="55">
        <v>8632</v>
      </c>
      <c r="AM58" s="55">
        <v>47512</v>
      </c>
      <c r="AN58" s="55">
        <v>9856</v>
      </c>
      <c r="AO58" s="58">
        <v>15.5</v>
      </c>
      <c r="AP58" s="58">
        <v>3.279</v>
      </c>
      <c r="AQ58" s="58" t="s">
        <v>23</v>
      </c>
      <c r="AR58" s="58">
        <v>3.363</v>
      </c>
      <c r="AS58" s="36"/>
    </row>
    <row r="59" spans="1:45" ht="204">
      <c r="A59" s="50" t="s">
        <v>316</v>
      </c>
      <c r="B59" s="51" t="s">
        <v>317</v>
      </c>
      <c r="C59" s="52" t="s">
        <v>318</v>
      </c>
      <c r="D59" s="53">
        <v>137.27</v>
      </c>
      <c r="E59" s="53" t="s">
        <v>319</v>
      </c>
      <c r="F59" s="53">
        <v>0.61</v>
      </c>
      <c r="G59" s="53" t="s">
        <v>320</v>
      </c>
      <c r="H59" s="53" t="s">
        <v>321</v>
      </c>
      <c r="I59" s="53">
        <v>9</v>
      </c>
      <c r="J59" s="53" t="s">
        <v>322</v>
      </c>
      <c r="K59" s="54">
        <v>3.061</v>
      </c>
      <c r="L59" s="53" t="s">
        <v>323</v>
      </c>
      <c r="M59" s="53" t="s">
        <v>324</v>
      </c>
      <c r="N59" s="53">
        <v>28</v>
      </c>
      <c r="O59" s="55">
        <f>250+0</f>
        <v>250</v>
      </c>
      <c r="P59" s="56" t="s">
        <v>57</v>
      </c>
      <c r="Q59" s="55">
        <f>3578+0</f>
        <v>3578</v>
      </c>
      <c r="R59" s="55">
        <v>1977</v>
      </c>
      <c r="S59" s="55">
        <v>9169</v>
      </c>
      <c r="T59" s="56" t="s">
        <v>305</v>
      </c>
      <c r="U59" s="56" t="s">
        <v>306</v>
      </c>
      <c r="V59" s="55">
        <v>2874</v>
      </c>
      <c r="W59" s="55">
        <v>1338</v>
      </c>
      <c r="X59" s="56">
        <v>13381</v>
      </c>
      <c r="Y59" s="56">
        <v>236</v>
      </c>
      <c r="Z59" s="56">
        <v>117</v>
      </c>
      <c r="AA59" s="56">
        <v>80.325</v>
      </c>
      <c r="AB59" s="56">
        <v>37.4</v>
      </c>
      <c r="AC59" s="56" t="s">
        <v>60</v>
      </c>
      <c r="AD59" s="56" t="s">
        <v>60</v>
      </c>
      <c r="AE59" s="57">
        <v>3578</v>
      </c>
      <c r="AF59" s="57">
        <v>28</v>
      </c>
      <c r="AG59" s="57"/>
      <c r="AH59" s="57">
        <v>5563</v>
      </c>
      <c r="AI59" s="55">
        <v>250</v>
      </c>
      <c r="AJ59" s="55">
        <v>9</v>
      </c>
      <c r="AK59" s="55"/>
      <c r="AL59" s="55">
        <v>1718</v>
      </c>
      <c r="AM59" s="55">
        <v>9169</v>
      </c>
      <c r="AN59" s="55">
        <v>1977</v>
      </c>
      <c r="AO59" s="58">
        <v>14.31</v>
      </c>
      <c r="AP59" s="58">
        <v>3.061</v>
      </c>
      <c r="AQ59" s="58" t="s">
        <v>23</v>
      </c>
      <c r="AR59" s="58">
        <v>3.238</v>
      </c>
      <c r="AS59" s="36"/>
    </row>
    <row r="60" spans="1:45" ht="192">
      <c r="A60" s="50" t="s">
        <v>325</v>
      </c>
      <c r="B60" s="51" t="s">
        <v>326</v>
      </c>
      <c r="C60" s="52" t="s">
        <v>327</v>
      </c>
      <c r="D60" s="53">
        <v>3249.15</v>
      </c>
      <c r="E60" s="53" t="s">
        <v>328</v>
      </c>
      <c r="F60" s="53">
        <v>102.79</v>
      </c>
      <c r="G60" s="53" t="s">
        <v>329</v>
      </c>
      <c r="H60" s="53" t="s">
        <v>330</v>
      </c>
      <c r="I60" s="53">
        <v>2996</v>
      </c>
      <c r="J60" s="53" t="s">
        <v>331</v>
      </c>
      <c r="K60" s="54">
        <v>7.062</v>
      </c>
      <c r="L60" s="53" t="s">
        <v>332</v>
      </c>
      <c r="M60" s="53" t="s">
        <v>333</v>
      </c>
      <c r="N60" s="53">
        <v>21158</v>
      </c>
      <c r="O60" s="55">
        <f>6180+0</f>
        <v>6180</v>
      </c>
      <c r="P60" s="56" t="s">
        <v>57</v>
      </c>
      <c r="Q60" s="55">
        <f>95790+0</f>
        <v>95790</v>
      </c>
      <c r="R60" s="55">
        <v>94713</v>
      </c>
      <c r="S60" s="55">
        <v>382113</v>
      </c>
      <c r="T60" s="56" t="s">
        <v>334</v>
      </c>
      <c r="U60" s="56" t="s">
        <v>246</v>
      </c>
      <c r="V60" s="55">
        <v>73279</v>
      </c>
      <c r="W60" s="55">
        <v>45596</v>
      </c>
      <c r="X60" s="56">
        <v>500988</v>
      </c>
      <c r="Y60" s="56">
        <v>5562</v>
      </c>
      <c r="Z60" s="56">
        <v>3677</v>
      </c>
      <c r="AA60" s="56">
        <v>76.5</v>
      </c>
      <c r="AB60" s="56">
        <v>47.6</v>
      </c>
      <c r="AC60" s="56" t="s">
        <v>60</v>
      </c>
      <c r="AD60" s="56" t="s">
        <v>60</v>
      </c>
      <c r="AE60" s="57">
        <v>95790</v>
      </c>
      <c r="AF60" s="57">
        <v>21158</v>
      </c>
      <c r="AG60" s="57"/>
      <c r="AH60" s="57">
        <v>265165</v>
      </c>
      <c r="AI60" s="55">
        <v>6180</v>
      </c>
      <c r="AJ60" s="55">
        <v>2996</v>
      </c>
      <c r="AK60" s="55"/>
      <c r="AL60" s="55">
        <v>85537</v>
      </c>
      <c r="AM60" s="55">
        <v>382113</v>
      </c>
      <c r="AN60" s="55">
        <v>94713</v>
      </c>
      <c r="AO60" s="58">
        <v>15.5</v>
      </c>
      <c r="AP60" s="58">
        <v>7.062</v>
      </c>
      <c r="AQ60" s="58" t="s">
        <v>23</v>
      </c>
      <c r="AR60" s="58">
        <v>3.1</v>
      </c>
      <c r="AS60" s="36"/>
    </row>
    <row r="61" spans="1:45" ht="96">
      <c r="A61" s="50" t="s">
        <v>335</v>
      </c>
      <c r="B61" s="51" t="s">
        <v>336</v>
      </c>
      <c r="C61" s="52" t="s">
        <v>337</v>
      </c>
      <c r="D61" s="53">
        <v>2958.55</v>
      </c>
      <c r="E61" s="53" t="s">
        <v>338</v>
      </c>
      <c r="F61" s="53"/>
      <c r="G61" s="53">
        <v>-10349</v>
      </c>
      <c r="H61" s="53" t="s">
        <v>339</v>
      </c>
      <c r="I61" s="53"/>
      <c r="J61" s="53" t="s">
        <v>340</v>
      </c>
      <c r="K61" s="54"/>
      <c r="L61" s="53">
        <v>-65871</v>
      </c>
      <c r="M61" s="53" t="s">
        <v>341</v>
      </c>
      <c r="N61" s="53"/>
      <c r="O61" s="55">
        <f aca="true" t="shared" si="0" ref="O61:O67">0+0</f>
        <v>0</v>
      </c>
      <c r="P61" s="56" t="s">
        <v>121</v>
      </c>
      <c r="Q61" s="55">
        <f aca="true" t="shared" si="1" ref="Q61:Q67">0+0</f>
        <v>0</v>
      </c>
      <c r="R61" s="55">
        <v>-10349</v>
      </c>
      <c r="S61" s="55">
        <v>-65871</v>
      </c>
      <c r="T61" s="56"/>
      <c r="U61" s="56"/>
      <c r="V61" s="55"/>
      <c r="W61" s="55"/>
      <c r="X61" s="56">
        <v>-65871</v>
      </c>
      <c r="Y61" s="56"/>
      <c r="Z61" s="56"/>
      <c r="AA61" s="56">
        <v>76.5</v>
      </c>
      <c r="AB61" s="56">
        <v>47.6</v>
      </c>
      <c r="AC61" s="56" t="s">
        <v>60</v>
      </c>
      <c r="AD61" s="56" t="s">
        <v>60</v>
      </c>
      <c r="AE61" s="57"/>
      <c r="AF61" s="57"/>
      <c r="AG61" s="57"/>
      <c r="AH61" s="57">
        <v>-65871</v>
      </c>
      <c r="AI61" s="55"/>
      <c r="AJ61" s="55"/>
      <c r="AK61" s="55"/>
      <c r="AL61" s="55">
        <v>-10349</v>
      </c>
      <c r="AM61" s="55">
        <v>-65871</v>
      </c>
      <c r="AN61" s="55">
        <v>-10349</v>
      </c>
      <c r="AO61" s="58" t="s">
        <v>23</v>
      </c>
      <c r="AP61" s="58" t="s">
        <v>23</v>
      </c>
      <c r="AQ61" s="58" t="s">
        <v>23</v>
      </c>
      <c r="AR61" s="58">
        <v>6.365</v>
      </c>
      <c r="AS61" s="36"/>
    </row>
    <row r="62" spans="1:45" ht="84">
      <c r="A62" s="50" t="s">
        <v>342</v>
      </c>
      <c r="B62" s="51" t="s">
        <v>343</v>
      </c>
      <c r="C62" s="52" t="s">
        <v>344</v>
      </c>
      <c r="D62" s="53">
        <v>9510.98</v>
      </c>
      <c r="E62" s="53" t="s">
        <v>345</v>
      </c>
      <c r="F62" s="53"/>
      <c r="G62" s="53">
        <v>-1081</v>
      </c>
      <c r="H62" s="53" t="s">
        <v>346</v>
      </c>
      <c r="I62" s="53"/>
      <c r="J62" s="53" t="s">
        <v>347</v>
      </c>
      <c r="K62" s="54"/>
      <c r="L62" s="53">
        <v>-4822</v>
      </c>
      <c r="M62" s="53" t="s">
        <v>348</v>
      </c>
      <c r="N62" s="53"/>
      <c r="O62" s="55">
        <f t="shared" si="0"/>
        <v>0</v>
      </c>
      <c r="P62" s="56" t="s">
        <v>121</v>
      </c>
      <c r="Q62" s="55">
        <f t="shared" si="1"/>
        <v>0</v>
      </c>
      <c r="R62" s="55">
        <v>-1081</v>
      </c>
      <c r="S62" s="55">
        <v>-4822</v>
      </c>
      <c r="T62" s="56"/>
      <c r="U62" s="56"/>
      <c r="V62" s="55"/>
      <c r="W62" s="55"/>
      <c r="X62" s="56">
        <v>-4822</v>
      </c>
      <c r="Y62" s="56"/>
      <c r="Z62" s="56"/>
      <c r="AA62" s="56">
        <v>76.5</v>
      </c>
      <c r="AB62" s="56">
        <v>47.6</v>
      </c>
      <c r="AC62" s="56" t="s">
        <v>60</v>
      </c>
      <c r="AD62" s="56" t="s">
        <v>60</v>
      </c>
      <c r="AE62" s="57"/>
      <c r="AF62" s="57"/>
      <c r="AG62" s="57"/>
      <c r="AH62" s="57">
        <v>-4822</v>
      </c>
      <c r="AI62" s="55"/>
      <c r="AJ62" s="55"/>
      <c r="AK62" s="55"/>
      <c r="AL62" s="55">
        <v>-1081</v>
      </c>
      <c r="AM62" s="55">
        <v>-4822</v>
      </c>
      <c r="AN62" s="55">
        <v>-1081</v>
      </c>
      <c r="AO62" s="58" t="s">
        <v>23</v>
      </c>
      <c r="AP62" s="58" t="s">
        <v>23</v>
      </c>
      <c r="AQ62" s="58" t="s">
        <v>23</v>
      </c>
      <c r="AR62" s="58">
        <v>4.461</v>
      </c>
      <c r="AS62" s="36"/>
    </row>
    <row r="63" spans="1:45" ht="84">
      <c r="A63" s="50" t="s">
        <v>349</v>
      </c>
      <c r="B63" s="51" t="s">
        <v>350</v>
      </c>
      <c r="C63" s="52" t="s">
        <v>351</v>
      </c>
      <c r="D63" s="53">
        <v>28.03</v>
      </c>
      <c r="E63" s="53" t="s">
        <v>352</v>
      </c>
      <c r="F63" s="53"/>
      <c r="G63" s="53">
        <v>-1634</v>
      </c>
      <c r="H63" s="53" t="s">
        <v>353</v>
      </c>
      <c r="I63" s="53"/>
      <c r="J63" s="53" t="s">
        <v>354</v>
      </c>
      <c r="K63" s="54"/>
      <c r="L63" s="53">
        <v>-5224</v>
      </c>
      <c r="M63" s="53" t="s">
        <v>355</v>
      </c>
      <c r="N63" s="53"/>
      <c r="O63" s="55">
        <f t="shared" si="0"/>
        <v>0</v>
      </c>
      <c r="P63" s="56" t="s">
        <v>121</v>
      </c>
      <c r="Q63" s="55">
        <f t="shared" si="1"/>
        <v>0</v>
      </c>
      <c r="R63" s="55">
        <v>-1634</v>
      </c>
      <c r="S63" s="55">
        <v>-5224</v>
      </c>
      <c r="T63" s="56"/>
      <c r="U63" s="56"/>
      <c r="V63" s="55"/>
      <c r="W63" s="55"/>
      <c r="X63" s="56">
        <v>-5224</v>
      </c>
      <c r="Y63" s="56"/>
      <c r="Z63" s="56"/>
      <c r="AA63" s="56">
        <v>76.5</v>
      </c>
      <c r="AB63" s="56">
        <v>47.6</v>
      </c>
      <c r="AC63" s="56" t="s">
        <v>60</v>
      </c>
      <c r="AD63" s="56" t="s">
        <v>60</v>
      </c>
      <c r="AE63" s="57"/>
      <c r="AF63" s="57"/>
      <c r="AG63" s="57"/>
      <c r="AH63" s="57">
        <v>-5224</v>
      </c>
      <c r="AI63" s="55"/>
      <c r="AJ63" s="55"/>
      <c r="AK63" s="55"/>
      <c r="AL63" s="55">
        <v>-1634</v>
      </c>
      <c r="AM63" s="55">
        <v>-5224</v>
      </c>
      <c r="AN63" s="55">
        <v>-1634</v>
      </c>
      <c r="AO63" s="58" t="s">
        <v>23</v>
      </c>
      <c r="AP63" s="58" t="s">
        <v>23</v>
      </c>
      <c r="AQ63" s="58" t="s">
        <v>23</v>
      </c>
      <c r="AR63" s="58">
        <v>3.197</v>
      </c>
      <c r="AS63" s="36"/>
    </row>
    <row r="64" spans="1:45" ht="96">
      <c r="A64" s="50" t="s">
        <v>356</v>
      </c>
      <c r="B64" s="51" t="s">
        <v>357</v>
      </c>
      <c r="C64" s="52" t="s">
        <v>358</v>
      </c>
      <c r="D64" s="53">
        <v>929.2</v>
      </c>
      <c r="E64" s="53" t="s">
        <v>359</v>
      </c>
      <c r="F64" s="53"/>
      <c r="G64" s="53">
        <v>-1355</v>
      </c>
      <c r="H64" s="53" t="s">
        <v>360</v>
      </c>
      <c r="I64" s="53"/>
      <c r="J64" s="53" t="s">
        <v>361</v>
      </c>
      <c r="K64" s="54"/>
      <c r="L64" s="53">
        <v>-7325</v>
      </c>
      <c r="M64" s="53" t="s">
        <v>362</v>
      </c>
      <c r="N64" s="53"/>
      <c r="O64" s="55">
        <f t="shared" si="0"/>
        <v>0</v>
      </c>
      <c r="P64" s="56" t="s">
        <v>121</v>
      </c>
      <c r="Q64" s="55">
        <f t="shared" si="1"/>
        <v>0</v>
      </c>
      <c r="R64" s="55">
        <v>-1355</v>
      </c>
      <c r="S64" s="55">
        <v>-7325</v>
      </c>
      <c r="T64" s="56"/>
      <c r="U64" s="56"/>
      <c r="V64" s="55"/>
      <c r="W64" s="55"/>
      <c r="X64" s="56">
        <v>-7325</v>
      </c>
      <c r="Y64" s="56"/>
      <c r="Z64" s="56"/>
      <c r="AA64" s="56">
        <v>76.5</v>
      </c>
      <c r="AB64" s="56">
        <v>47.6</v>
      </c>
      <c r="AC64" s="56" t="s">
        <v>60</v>
      </c>
      <c r="AD64" s="56" t="s">
        <v>60</v>
      </c>
      <c r="AE64" s="57"/>
      <c r="AF64" s="57"/>
      <c r="AG64" s="57"/>
      <c r="AH64" s="57">
        <v>-7325</v>
      </c>
      <c r="AI64" s="55"/>
      <c r="AJ64" s="55"/>
      <c r="AK64" s="55"/>
      <c r="AL64" s="55">
        <v>-1355</v>
      </c>
      <c r="AM64" s="55">
        <v>-7325</v>
      </c>
      <c r="AN64" s="55">
        <v>-1355</v>
      </c>
      <c r="AO64" s="58" t="s">
        <v>23</v>
      </c>
      <c r="AP64" s="58" t="s">
        <v>23</v>
      </c>
      <c r="AQ64" s="58" t="s">
        <v>23</v>
      </c>
      <c r="AR64" s="58">
        <v>5.406</v>
      </c>
      <c r="AS64" s="36"/>
    </row>
    <row r="65" spans="1:45" ht="96">
      <c r="A65" s="50" t="s">
        <v>363</v>
      </c>
      <c r="B65" s="51" t="s">
        <v>364</v>
      </c>
      <c r="C65" s="52" t="s">
        <v>365</v>
      </c>
      <c r="D65" s="53">
        <v>2515.17</v>
      </c>
      <c r="E65" s="53" t="s">
        <v>366</v>
      </c>
      <c r="F65" s="53"/>
      <c r="G65" s="53">
        <v>-71129</v>
      </c>
      <c r="H65" s="53" t="s">
        <v>367</v>
      </c>
      <c r="I65" s="53"/>
      <c r="J65" s="53" t="s">
        <v>368</v>
      </c>
      <c r="K65" s="54"/>
      <c r="L65" s="53">
        <v>-181948</v>
      </c>
      <c r="M65" s="53" t="s">
        <v>369</v>
      </c>
      <c r="N65" s="53"/>
      <c r="O65" s="55">
        <f t="shared" si="0"/>
        <v>0</v>
      </c>
      <c r="P65" s="56" t="s">
        <v>121</v>
      </c>
      <c r="Q65" s="55">
        <f t="shared" si="1"/>
        <v>0</v>
      </c>
      <c r="R65" s="55">
        <v>-71129</v>
      </c>
      <c r="S65" s="55">
        <v>-181948</v>
      </c>
      <c r="T65" s="56"/>
      <c r="U65" s="56"/>
      <c r="V65" s="55"/>
      <c r="W65" s="55"/>
      <c r="X65" s="56">
        <v>-181948</v>
      </c>
      <c r="Y65" s="56"/>
      <c r="Z65" s="56"/>
      <c r="AA65" s="56">
        <v>76.5</v>
      </c>
      <c r="AB65" s="56">
        <v>47.6</v>
      </c>
      <c r="AC65" s="56" t="s">
        <v>60</v>
      </c>
      <c r="AD65" s="56" t="s">
        <v>60</v>
      </c>
      <c r="AE65" s="57"/>
      <c r="AF65" s="57"/>
      <c r="AG65" s="57"/>
      <c r="AH65" s="57">
        <v>-181948</v>
      </c>
      <c r="AI65" s="55"/>
      <c r="AJ65" s="55"/>
      <c r="AK65" s="55"/>
      <c r="AL65" s="55">
        <v>-71129</v>
      </c>
      <c r="AM65" s="55">
        <v>-181948</v>
      </c>
      <c r="AN65" s="55">
        <v>-71129</v>
      </c>
      <c r="AO65" s="58" t="s">
        <v>23</v>
      </c>
      <c r="AP65" s="58" t="s">
        <v>23</v>
      </c>
      <c r="AQ65" s="58" t="s">
        <v>23</v>
      </c>
      <c r="AR65" s="58">
        <v>2.558</v>
      </c>
      <c r="AS65" s="36"/>
    </row>
    <row r="66" spans="1:45" ht="96">
      <c r="A66" s="50" t="s">
        <v>370</v>
      </c>
      <c r="B66" s="51" t="s">
        <v>371</v>
      </c>
      <c r="C66" s="52" t="s">
        <v>372</v>
      </c>
      <c r="D66" s="53">
        <v>499.03</v>
      </c>
      <c r="E66" s="53" t="s">
        <v>373</v>
      </c>
      <c r="F66" s="53"/>
      <c r="G66" s="53">
        <v>14840</v>
      </c>
      <c r="H66" s="53" t="s">
        <v>374</v>
      </c>
      <c r="I66" s="53"/>
      <c r="J66" s="53" t="s">
        <v>375</v>
      </c>
      <c r="K66" s="54"/>
      <c r="L66" s="53">
        <v>73903</v>
      </c>
      <c r="M66" s="53" t="s">
        <v>376</v>
      </c>
      <c r="N66" s="53"/>
      <c r="O66" s="55">
        <f t="shared" si="0"/>
        <v>0</v>
      </c>
      <c r="P66" s="56" t="s">
        <v>121</v>
      </c>
      <c r="Q66" s="55">
        <f t="shared" si="1"/>
        <v>0</v>
      </c>
      <c r="R66" s="55">
        <v>14840</v>
      </c>
      <c r="S66" s="55">
        <v>73903</v>
      </c>
      <c r="T66" s="56"/>
      <c r="U66" s="56"/>
      <c r="V66" s="55"/>
      <c r="W66" s="55"/>
      <c r="X66" s="56">
        <v>73903</v>
      </c>
      <c r="Y66" s="56"/>
      <c r="Z66" s="56"/>
      <c r="AA66" s="56">
        <v>76.5</v>
      </c>
      <c r="AB66" s="56">
        <v>47.6</v>
      </c>
      <c r="AC66" s="56" t="s">
        <v>60</v>
      </c>
      <c r="AD66" s="56" t="s">
        <v>60</v>
      </c>
      <c r="AE66" s="57"/>
      <c r="AF66" s="57"/>
      <c r="AG66" s="57"/>
      <c r="AH66" s="57">
        <v>73903</v>
      </c>
      <c r="AI66" s="55"/>
      <c r="AJ66" s="55"/>
      <c r="AK66" s="55"/>
      <c r="AL66" s="55">
        <v>14840</v>
      </c>
      <c r="AM66" s="55">
        <v>73903</v>
      </c>
      <c r="AN66" s="55">
        <v>14840</v>
      </c>
      <c r="AO66" s="58" t="s">
        <v>23</v>
      </c>
      <c r="AP66" s="58" t="s">
        <v>23</v>
      </c>
      <c r="AQ66" s="58" t="s">
        <v>23</v>
      </c>
      <c r="AR66" s="58">
        <v>4.98</v>
      </c>
      <c r="AS66" s="36"/>
    </row>
    <row r="67" spans="1:45" ht="84">
      <c r="A67" s="50" t="s">
        <v>377</v>
      </c>
      <c r="B67" s="51" t="s">
        <v>378</v>
      </c>
      <c r="C67" s="52" t="s">
        <v>379</v>
      </c>
      <c r="D67" s="53">
        <v>70.25</v>
      </c>
      <c r="E67" s="53" t="s">
        <v>380</v>
      </c>
      <c r="F67" s="53"/>
      <c r="G67" s="53">
        <v>1638</v>
      </c>
      <c r="H67" s="53" t="s">
        <v>381</v>
      </c>
      <c r="I67" s="53"/>
      <c r="J67" s="53" t="s">
        <v>382</v>
      </c>
      <c r="K67" s="54"/>
      <c r="L67" s="53">
        <v>11125</v>
      </c>
      <c r="M67" s="53" t="s">
        <v>383</v>
      </c>
      <c r="N67" s="53"/>
      <c r="O67" s="55">
        <f t="shared" si="0"/>
        <v>0</v>
      </c>
      <c r="P67" s="56" t="s">
        <v>121</v>
      </c>
      <c r="Q67" s="55">
        <f t="shared" si="1"/>
        <v>0</v>
      </c>
      <c r="R67" s="55">
        <v>1638</v>
      </c>
      <c r="S67" s="55">
        <v>11125</v>
      </c>
      <c r="T67" s="56"/>
      <c r="U67" s="56"/>
      <c r="V67" s="55"/>
      <c r="W67" s="55"/>
      <c r="X67" s="56">
        <v>11125</v>
      </c>
      <c r="Y67" s="56"/>
      <c r="Z67" s="56"/>
      <c r="AA67" s="56">
        <v>76.5</v>
      </c>
      <c r="AB67" s="56">
        <v>47.6</v>
      </c>
      <c r="AC67" s="56" t="s">
        <v>60</v>
      </c>
      <c r="AD67" s="56" t="s">
        <v>60</v>
      </c>
      <c r="AE67" s="57"/>
      <c r="AF67" s="57"/>
      <c r="AG67" s="57"/>
      <c r="AH67" s="57">
        <v>11125</v>
      </c>
      <c r="AI67" s="55"/>
      <c r="AJ67" s="55"/>
      <c r="AK67" s="55"/>
      <c r="AL67" s="55">
        <v>1638</v>
      </c>
      <c r="AM67" s="55">
        <v>11125</v>
      </c>
      <c r="AN67" s="55">
        <v>1638</v>
      </c>
      <c r="AO67" s="58" t="s">
        <v>23</v>
      </c>
      <c r="AP67" s="58" t="s">
        <v>23</v>
      </c>
      <c r="AQ67" s="58" t="s">
        <v>23</v>
      </c>
      <c r="AR67" s="58">
        <v>6.792</v>
      </c>
      <c r="AS67" s="36"/>
    </row>
    <row r="68" spans="1:45" ht="120">
      <c r="A68" s="50" t="s">
        <v>384</v>
      </c>
      <c r="B68" s="51" t="s">
        <v>385</v>
      </c>
      <c r="C68" s="52" t="s">
        <v>386</v>
      </c>
      <c r="D68" s="53">
        <v>1628.72</v>
      </c>
      <c r="E68" s="53">
        <v>1459.2</v>
      </c>
      <c r="F68" s="53" t="s">
        <v>387</v>
      </c>
      <c r="G68" s="53" t="s">
        <v>388</v>
      </c>
      <c r="H68" s="53">
        <v>74</v>
      </c>
      <c r="I68" s="53" t="s">
        <v>389</v>
      </c>
      <c r="J68" s="53" t="s">
        <v>241</v>
      </c>
      <c r="K68" s="54" t="s">
        <v>390</v>
      </c>
      <c r="L68" s="53" t="s">
        <v>391</v>
      </c>
      <c r="M68" s="53">
        <v>1147</v>
      </c>
      <c r="N68" s="53" t="s">
        <v>392</v>
      </c>
      <c r="O68" s="55">
        <f>74+4</f>
        <v>78</v>
      </c>
      <c r="P68" s="56" t="s">
        <v>57</v>
      </c>
      <c r="Q68" s="55">
        <f>1147+62</f>
        <v>1209</v>
      </c>
      <c r="R68" s="55">
        <v>82</v>
      </c>
      <c r="S68" s="55">
        <v>1228</v>
      </c>
      <c r="T68" s="56" t="s">
        <v>245</v>
      </c>
      <c r="U68" s="56" t="s">
        <v>246</v>
      </c>
      <c r="V68" s="55">
        <v>1017</v>
      </c>
      <c r="W68" s="55">
        <v>575</v>
      </c>
      <c r="X68" s="56">
        <v>2820</v>
      </c>
      <c r="Y68" s="56">
        <v>77</v>
      </c>
      <c r="Z68" s="56">
        <v>46</v>
      </c>
      <c r="AA68" s="56">
        <v>84.15</v>
      </c>
      <c r="AB68" s="56">
        <v>47.6</v>
      </c>
      <c r="AC68" s="56" t="s">
        <v>60</v>
      </c>
      <c r="AD68" s="56" t="s">
        <v>60</v>
      </c>
      <c r="AE68" s="57">
        <v>1147</v>
      </c>
      <c r="AF68" s="57">
        <v>81</v>
      </c>
      <c r="AG68" s="57">
        <v>62</v>
      </c>
      <c r="AH68" s="57"/>
      <c r="AI68" s="55">
        <v>74</v>
      </c>
      <c r="AJ68" s="55">
        <v>8</v>
      </c>
      <c r="AK68" s="55">
        <v>4</v>
      </c>
      <c r="AL68" s="55"/>
      <c r="AM68" s="55">
        <v>1228</v>
      </c>
      <c r="AN68" s="55">
        <v>82</v>
      </c>
      <c r="AO68" s="58">
        <v>15.5</v>
      </c>
      <c r="AP68" s="58">
        <v>10.078</v>
      </c>
      <c r="AQ68" s="58">
        <v>15.502</v>
      </c>
      <c r="AR68" s="58" t="s">
        <v>23</v>
      </c>
      <c r="AS68" s="36"/>
    </row>
    <row r="69" spans="1:45" ht="204">
      <c r="A69" s="50" t="s">
        <v>393</v>
      </c>
      <c r="B69" s="51" t="s">
        <v>394</v>
      </c>
      <c r="C69" s="52" t="s">
        <v>395</v>
      </c>
      <c r="D69" s="53">
        <v>184824.07</v>
      </c>
      <c r="E69" s="53" t="s">
        <v>396</v>
      </c>
      <c r="F69" s="53" t="s">
        <v>397</v>
      </c>
      <c r="G69" s="53" t="s">
        <v>398</v>
      </c>
      <c r="H69" s="53" t="s">
        <v>399</v>
      </c>
      <c r="I69" s="53" t="s">
        <v>400</v>
      </c>
      <c r="J69" s="53" t="s">
        <v>401</v>
      </c>
      <c r="K69" s="54" t="s">
        <v>402</v>
      </c>
      <c r="L69" s="53" t="s">
        <v>403</v>
      </c>
      <c r="M69" s="53" t="s">
        <v>404</v>
      </c>
      <c r="N69" s="53" t="s">
        <v>405</v>
      </c>
      <c r="O69" s="55">
        <f>91+1</f>
        <v>92</v>
      </c>
      <c r="P69" s="56" t="s">
        <v>57</v>
      </c>
      <c r="Q69" s="55">
        <f>1411+16</f>
        <v>1427</v>
      </c>
      <c r="R69" s="55">
        <v>9315</v>
      </c>
      <c r="S69" s="55">
        <v>15464</v>
      </c>
      <c r="T69" s="56" t="s">
        <v>97</v>
      </c>
      <c r="U69" s="56" t="s">
        <v>98</v>
      </c>
      <c r="V69" s="55">
        <v>1288</v>
      </c>
      <c r="W69" s="55">
        <v>611</v>
      </c>
      <c r="X69" s="56">
        <v>17363</v>
      </c>
      <c r="Y69" s="56">
        <v>98</v>
      </c>
      <c r="Z69" s="56">
        <v>49</v>
      </c>
      <c r="AA69" s="56">
        <v>90.27</v>
      </c>
      <c r="AB69" s="56">
        <v>42.84</v>
      </c>
      <c r="AC69" s="56" t="s">
        <v>60</v>
      </c>
      <c r="AD69" s="56" t="s">
        <v>60</v>
      </c>
      <c r="AE69" s="57">
        <v>1411</v>
      </c>
      <c r="AF69" s="57">
        <v>207</v>
      </c>
      <c r="AG69" s="57">
        <v>16</v>
      </c>
      <c r="AH69" s="57">
        <v>13846</v>
      </c>
      <c r="AI69" s="55">
        <v>91</v>
      </c>
      <c r="AJ69" s="55">
        <v>30</v>
      </c>
      <c r="AK69" s="55">
        <v>1</v>
      </c>
      <c r="AL69" s="55">
        <v>9194</v>
      </c>
      <c r="AM69" s="55">
        <v>15464</v>
      </c>
      <c r="AN69" s="55">
        <v>9315</v>
      </c>
      <c r="AO69" s="58">
        <v>15.5</v>
      </c>
      <c r="AP69" s="58">
        <v>6.916</v>
      </c>
      <c r="AQ69" s="58">
        <v>15.502</v>
      </c>
      <c r="AR69" s="58">
        <v>1.506</v>
      </c>
      <c r="AS69" s="36"/>
    </row>
    <row r="70" spans="1:45" ht="180">
      <c r="A70" s="50" t="s">
        <v>406</v>
      </c>
      <c r="B70" s="51" t="s">
        <v>407</v>
      </c>
      <c r="C70" s="52" t="s">
        <v>408</v>
      </c>
      <c r="D70" s="53">
        <v>4231.99</v>
      </c>
      <c r="E70" s="53" t="s">
        <v>409</v>
      </c>
      <c r="F70" s="53" t="s">
        <v>410</v>
      </c>
      <c r="G70" s="53" t="s">
        <v>411</v>
      </c>
      <c r="H70" s="53" t="s">
        <v>412</v>
      </c>
      <c r="I70" s="53">
        <v>1</v>
      </c>
      <c r="J70" s="53" t="s">
        <v>413</v>
      </c>
      <c r="K70" s="54" t="s">
        <v>414</v>
      </c>
      <c r="L70" s="53" t="s">
        <v>415</v>
      </c>
      <c r="M70" s="53" t="s">
        <v>416</v>
      </c>
      <c r="N70" s="53">
        <v>8</v>
      </c>
      <c r="O70" s="55">
        <f>7+0</f>
        <v>7</v>
      </c>
      <c r="P70" s="56" t="s">
        <v>57</v>
      </c>
      <c r="Q70" s="55">
        <f>109+0</f>
        <v>109</v>
      </c>
      <c r="R70" s="55">
        <v>152</v>
      </c>
      <c r="S70" s="55">
        <v>484</v>
      </c>
      <c r="T70" s="56" t="s">
        <v>97</v>
      </c>
      <c r="U70" s="56" t="s">
        <v>98</v>
      </c>
      <c r="V70" s="55">
        <v>98</v>
      </c>
      <c r="W70" s="55">
        <v>47</v>
      </c>
      <c r="X70" s="56">
        <v>629</v>
      </c>
      <c r="Y70" s="56">
        <v>7</v>
      </c>
      <c r="Z70" s="56">
        <v>4</v>
      </c>
      <c r="AA70" s="56">
        <v>90.27</v>
      </c>
      <c r="AB70" s="56">
        <v>42.84</v>
      </c>
      <c r="AC70" s="56" t="s">
        <v>60</v>
      </c>
      <c r="AD70" s="56" t="s">
        <v>60</v>
      </c>
      <c r="AE70" s="57">
        <v>109</v>
      </c>
      <c r="AF70" s="57">
        <v>8</v>
      </c>
      <c r="AG70" s="57"/>
      <c r="AH70" s="57">
        <v>367</v>
      </c>
      <c r="AI70" s="55">
        <v>7</v>
      </c>
      <c r="AJ70" s="55">
        <v>1</v>
      </c>
      <c r="AK70" s="55"/>
      <c r="AL70" s="55">
        <v>144</v>
      </c>
      <c r="AM70" s="55">
        <v>484</v>
      </c>
      <c r="AN70" s="55">
        <v>152</v>
      </c>
      <c r="AO70" s="58">
        <v>15.5</v>
      </c>
      <c r="AP70" s="58">
        <v>8.165</v>
      </c>
      <c r="AQ70" s="58">
        <v>15.279</v>
      </c>
      <c r="AR70" s="58">
        <v>2.547</v>
      </c>
      <c r="AS70" s="36"/>
    </row>
    <row r="71" spans="1:45" ht="84">
      <c r="A71" s="50" t="s">
        <v>417</v>
      </c>
      <c r="B71" s="51" t="s">
        <v>418</v>
      </c>
      <c r="C71" s="52" t="s">
        <v>419</v>
      </c>
      <c r="D71" s="53">
        <v>75.27</v>
      </c>
      <c r="E71" s="53" t="s">
        <v>420</v>
      </c>
      <c r="F71" s="53"/>
      <c r="G71" s="53">
        <v>271</v>
      </c>
      <c r="H71" s="53" t="s">
        <v>421</v>
      </c>
      <c r="I71" s="53"/>
      <c r="J71" s="53" t="s">
        <v>422</v>
      </c>
      <c r="K71" s="54"/>
      <c r="L71" s="53">
        <v>424</v>
      </c>
      <c r="M71" s="53" t="s">
        <v>423</v>
      </c>
      <c r="N71" s="53"/>
      <c r="O71" s="55">
        <f>0+0</f>
        <v>0</v>
      </c>
      <c r="P71" s="56" t="s">
        <v>121</v>
      </c>
      <c r="Q71" s="55">
        <f>0+0</f>
        <v>0</v>
      </c>
      <c r="R71" s="55">
        <v>271</v>
      </c>
      <c r="S71" s="55">
        <v>424</v>
      </c>
      <c r="T71" s="56"/>
      <c r="U71" s="56"/>
      <c r="V71" s="55"/>
      <c r="W71" s="55"/>
      <c r="X71" s="56">
        <v>424</v>
      </c>
      <c r="Y71" s="56"/>
      <c r="Z71" s="56"/>
      <c r="AA71" s="56">
        <v>90.27</v>
      </c>
      <c r="AB71" s="56">
        <v>42.84</v>
      </c>
      <c r="AC71" s="56" t="s">
        <v>60</v>
      </c>
      <c r="AD71" s="56" t="s">
        <v>60</v>
      </c>
      <c r="AE71" s="57"/>
      <c r="AF71" s="57"/>
      <c r="AG71" s="57"/>
      <c r="AH71" s="57">
        <v>424</v>
      </c>
      <c r="AI71" s="55"/>
      <c r="AJ71" s="55"/>
      <c r="AK71" s="55"/>
      <c r="AL71" s="55">
        <v>271</v>
      </c>
      <c r="AM71" s="55">
        <v>424</v>
      </c>
      <c r="AN71" s="55">
        <v>271</v>
      </c>
      <c r="AO71" s="58" t="s">
        <v>23</v>
      </c>
      <c r="AP71" s="58" t="s">
        <v>23</v>
      </c>
      <c r="AQ71" s="58" t="s">
        <v>23</v>
      </c>
      <c r="AR71" s="58">
        <v>1.564</v>
      </c>
      <c r="AS71" s="36"/>
    </row>
    <row r="72" spans="1:45" ht="192">
      <c r="A72" s="50" t="s">
        <v>424</v>
      </c>
      <c r="B72" s="51" t="s">
        <v>425</v>
      </c>
      <c r="C72" s="52" t="s">
        <v>426</v>
      </c>
      <c r="D72" s="53">
        <v>16669.1</v>
      </c>
      <c r="E72" s="53" t="s">
        <v>427</v>
      </c>
      <c r="F72" s="53" t="s">
        <v>428</v>
      </c>
      <c r="G72" s="53" t="s">
        <v>429</v>
      </c>
      <c r="H72" s="53" t="s">
        <v>430</v>
      </c>
      <c r="I72" s="53">
        <v>2</v>
      </c>
      <c r="J72" s="53" t="s">
        <v>431</v>
      </c>
      <c r="K72" s="54" t="s">
        <v>432</v>
      </c>
      <c r="L72" s="53" t="s">
        <v>433</v>
      </c>
      <c r="M72" s="53" t="s">
        <v>434</v>
      </c>
      <c r="N72" s="53">
        <v>14</v>
      </c>
      <c r="O72" s="55">
        <f>71+0</f>
        <v>71</v>
      </c>
      <c r="P72" s="56" t="s">
        <v>57</v>
      </c>
      <c r="Q72" s="55">
        <f>1016+0</f>
        <v>1016</v>
      </c>
      <c r="R72" s="55">
        <v>700</v>
      </c>
      <c r="S72" s="55">
        <v>3727</v>
      </c>
      <c r="T72" s="56" t="s">
        <v>305</v>
      </c>
      <c r="U72" s="56" t="s">
        <v>306</v>
      </c>
      <c r="V72" s="55">
        <v>816</v>
      </c>
      <c r="W72" s="55">
        <v>380</v>
      </c>
      <c r="X72" s="56">
        <v>4923</v>
      </c>
      <c r="Y72" s="56">
        <v>67</v>
      </c>
      <c r="Z72" s="56">
        <v>33</v>
      </c>
      <c r="AA72" s="56">
        <v>80.325</v>
      </c>
      <c r="AB72" s="56">
        <v>37.4</v>
      </c>
      <c r="AC72" s="56" t="s">
        <v>60</v>
      </c>
      <c r="AD72" s="56" t="s">
        <v>60</v>
      </c>
      <c r="AE72" s="57">
        <v>1016</v>
      </c>
      <c r="AF72" s="57">
        <v>14</v>
      </c>
      <c r="AG72" s="57"/>
      <c r="AH72" s="57">
        <v>2697</v>
      </c>
      <c r="AI72" s="55">
        <v>71</v>
      </c>
      <c r="AJ72" s="55">
        <v>2</v>
      </c>
      <c r="AK72" s="55"/>
      <c r="AL72" s="55">
        <v>627</v>
      </c>
      <c r="AM72" s="55">
        <v>3727</v>
      </c>
      <c r="AN72" s="55">
        <v>700</v>
      </c>
      <c r="AO72" s="58">
        <v>14.31</v>
      </c>
      <c r="AP72" s="58">
        <v>6.952</v>
      </c>
      <c r="AQ72" s="58">
        <v>14.282</v>
      </c>
      <c r="AR72" s="58">
        <v>4.302</v>
      </c>
      <c r="AS72" s="36"/>
    </row>
    <row r="73" spans="1:45" ht="120">
      <c r="A73" s="50" t="s">
        <v>435</v>
      </c>
      <c r="B73" s="51" t="s">
        <v>436</v>
      </c>
      <c r="C73" s="52" t="s">
        <v>437</v>
      </c>
      <c r="D73" s="53">
        <v>973.73</v>
      </c>
      <c r="E73" s="53">
        <v>804.21</v>
      </c>
      <c r="F73" s="53" t="s">
        <v>387</v>
      </c>
      <c r="G73" s="53" t="s">
        <v>438</v>
      </c>
      <c r="H73" s="53">
        <v>48</v>
      </c>
      <c r="I73" s="53" t="s">
        <v>439</v>
      </c>
      <c r="J73" s="53" t="s">
        <v>241</v>
      </c>
      <c r="K73" s="54" t="s">
        <v>390</v>
      </c>
      <c r="L73" s="53" t="s">
        <v>440</v>
      </c>
      <c r="M73" s="53">
        <v>744</v>
      </c>
      <c r="N73" s="53" t="s">
        <v>441</v>
      </c>
      <c r="O73" s="55">
        <f>48+5</f>
        <v>53</v>
      </c>
      <c r="P73" s="56" t="s">
        <v>57</v>
      </c>
      <c r="Q73" s="55">
        <f>744+78</f>
        <v>822</v>
      </c>
      <c r="R73" s="55">
        <v>58</v>
      </c>
      <c r="S73" s="55">
        <v>845</v>
      </c>
      <c r="T73" s="56" t="s">
        <v>245</v>
      </c>
      <c r="U73" s="56" t="s">
        <v>246</v>
      </c>
      <c r="V73" s="55">
        <v>692</v>
      </c>
      <c r="W73" s="55">
        <v>391</v>
      </c>
      <c r="X73" s="56">
        <v>1928</v>
      </c>
      <c r="Y73" s="56">
        <v>52</v>
      </c>
      <c r="Z73" s="56">
        <v>32</v>
      </c>
      <c r="AA73" s="56">
        <v>84.15</v>
      </c>
      <c r="AB73" s="56">
        <v>47.6</v>
      </c>
      <c r="AC73" s="56" t="s">
        <v>60</v>
      </c>
      <c r="AD73" s="56" t="s">
        <v>60</v>
      </c>
      <c r="AE73" s="57">
        <v>744</v>
      </c>
      <c r="AF73" s="57">
        <v>101</v>
      </c>
      <c r="AG73" s="57">
        <v>78</v>
      </c>
      <c r="AH73" s="57"/>
      <c r="AI73" s="55">
        <v>48</v>
      </c>
      <c r="AJ73" s="55">
        <v>10</v>
      </c>
      <c r="AK73" s="55">
        <v>5</v>
      </c>
      <c r="AL73" s="55"/>
      <c r="AM73" s="55">
        <v>845</v>
      </c>
      <c r="AN73" s="55">
        <v>58</v>
      </c>
      <c r="AO73" s="58">
        <v>15.5</v>
      </c>
      <c r="AP73" s="58">
        <v>10.078</v>
      </c>
      <c r="AQ73" s="58">
        <v>15.502</v>
      </c>
      <c r="AR73" s="58" t="s">
        <v>23</v>
      </c>
      <c r="AS73" s="36"/>
    </row>
    <row r="74" spans="1:45" ht="204">
      <c r="A74" s="50" t="s">
        <v>442</v>
      </c>
      <c r="B74" s="51" t="s">
        <v>443</v>
      </c>
      <c r="C74" s="52" t="s">
        <v>444</v>
      </c>
      <c r="D74" s="53">
        <v>77.06</v>
      </c>
      <c r="E74" s="53" t="s">
        <v>445</v>
      </c>
      <c r="F74" s="53">
        <v>23.12</v>
      </c>
      <c r="G74" s="53" t="s">
        <v>446</v>
      </c>
      <c r="H74" s="53" t="s">
        <v>447</v>
      </c>
      <c r="I74" s="53">
        <v>139</v>
      </c>
      <c r="J74" s="53" t="s">
        <v>448</v>
      </c>
      <c r="K74" s="54">
        <v>6.384</v>
      </c>
      <c r="L74" s="53" t="s">
        <v>449</v>
      </c>
      <c r="M74" s="53" t="s">
        <v>450</v>
      </c>
      <c r="N74" s="53">
        <v>887</v>
      </c>
      <c r="O74" s="55">
        <f>157+0</f>
        <v>157</v>
      </c>
      <c r="P74" s="56" t="s">
        <v>57</v>
      </c>
      <c r="Q74" s="55">
        <f>2247+0</f>
        <v>2247</v>
      </c>
      <c r="R74" s="55">
        <v>462</v>
      </c>
      <c r="S74" s="55">
        <v>4029</v>
      </c>
      <c r="T74" s="56" t="s">
        <v>451</v>
      </c>
      <c r="U74" s="56" t="s">
        <v>452</v>
      </c>
      <c r="V74" s="55">
        <v>1547</v>
      </c>
      <c r="W74" s="55">
        <v>1299</v>
      </c>
      <c r="X74" s="56">
        <v>6875</v>
      </c>
      <c r="Y74" s="56">
        <v>127</v>
      </c>
      <c r="Z74" s="56">
        <v>113</v>
      </c>
      <c r="AA74" s="56">
        <v>68.85</v>
      </c>
      <c r="AB74" s="56">
        <v>57.8</v>
      </c>
      <c r="AC74" s="56" t="s">
        <v>60</v>
      </c>
      <c r="AD74" s="56" t="s">
        <v>60</v>
      </c>
      <c r="AE74" s="57">
        <v>2247</v>
      </c>
      <c r="AF74" s="57">
        <v>887</v>
      </c>
      <c r="AG74" s="57"/>
      <c r="AH74" s="57">
        <v>895</v>
      </c>
      <c r="AI74" s="55">
        <v>157</v>
      </c>
      <c r="AJ74" s="55">
        <v>139</v>
      </c>
      <c r="AK74" s="55"/>
      <c r="AL74" s="55">
        <v>166</v>
      </c>
      <c r="AM74" s="55">
        <v>4029</v>
      </c>
      <c r="AN74" s="55">
        <v>462</v>
      </c>
      <c r="AO74" s="58">
        <v>14.31</v>
      </c>
      <c r="AP74" s="58">
        <v>6.384</v>
      </c>
      <c r="AQ74" s="58" t="s">
        <v>23</v>
      </c>
      <c r="AR74" s="58">
        <v>5.394</v>
      </c>
      <c r="AS74" s="36"/>
    </row>
    <row r="75" spans="1:45" ht="96">
      <c r="A75" s="50" t="s">
        <v>453</v>
      </c>
      <c r="B75" s="51" t="s">
        <v>454</v>
      </c>
      <c r="C75" s="52" t="s">
        <v>455</v>
      </c>
      <c r="D75" s="53">
        <v>1996.12</v>
      </c>
      <c r="E75" s="53" t="s">
        <v>456</v>
      </c>
      <c r="F75" s="53"/>
      <c r="G75" s="53">
        <v>11977</v>
      </c>
      <c r="H75" s="53" t="s">
        <v>457</v>
      </c>
      <c r="I75" s="53"/>
      <c r="J75" s="53" t="s">
        <v>458</v>
      </c>
      <c r="K75" s="54"/>
      <c r="L75" s="53">
        <v>59645</v>
      </c>
      <c r="M75" s="53" t="s">
        <v>459</v>
      </c>
      <c r="N75" s="53"/>
      <c r="O75" s="55">
        <f>0+0</f>
        <v>0</v>
      </c>
      <c r="P75" s="56" t="s">
        <v>121</v>
      </c>
      <c r="Q75" s="55">
        <f>0+0</f>
        <v>0</v>
      </c>
      <c r="R75" s="55">
        <v>11977</v>
      </c>
      <c r="S75" s="55">
        <v>59645</v>
      </c>
      <c r="T75" s="56"/>
      <c r="U75" s="56"/>
      <c r="V75" s="55"/>
      <c r="W75" s="55"/>
      <c r="X75" s="56">
        <v>59645</v>
      </c>
      <c r="Y75" s="56"/>
      <c r="Z75" s="56"/>
      <c r="AA75" s="56">
        <v>99.45</v>
      </c>
      <c r="AB75" s="56">
        <v>57.8</v>
      </c>
      <c r="AC75" s="56" t="s">
        <v>60</v>
      </c>
      <c r="AD75" s="56" t="s">
        <v>60</v>
      </c>
      <c r="AE75" s="57"/>
      <c r="AF75" s="57"/>
      <c r="AG75" s="57"/>
      <c r="AH75" s="57">
        <v>59645</v>
      </c>
      <c r="AI75" s="55"/>
      <c r="AJ75" s="55"/>
      <c r="AK75" s="55"/>
      <c r="AL75" s="55">
        <v>11977</v>
      </c>
      <c r="AM75" s="55">
        <v>59645</v>
      </c>
      <c r="AN75" s="55">
        <v>11977</v>
      </c>
      <c r="AO75" s="58" t="s">
        <v>23</v>
      </c>
      <c r="AP75" s="58" t="s">
        <v>23</v>
      </c>
      <c r="AQ75" s="58" t="s">
        <v>23</v>
      </c>
      <c r="AR75" s="58">
        <v>4.98</v>
      </c>
      <c r="AS75" s="36"/>
    </row>
    <row r="76" spans="1:45" ht="132">
      <c r="A76" s="50" t="s">
        <v>460</v>
      </c>
      <c r="B76" s="51" t="s">
        <v>461</v>
      </c>
      <c r="C76" s="52" t="s">
        <v>462</v>
      </c>
      <c r="D76" s="53">
        <v>9454.81</v>
      </c>
      <c r="E76" s="53" t="s">
        <v>463</v>
      </c>
      <c r="F76" s="53" t="s">
        <v>464</v>
      </c>
      <c r="G76" s="53" t="s">
        <v>465</v>
      </c>
      <c r="H76" s="53" t="s">
        <v>466</v>
      </c>
      <c r="I76" s="53" t="s">
        <v>467</v>
      </c>
      <c r="J76" s="53" t="s">
        <v>468</v>
      </c>
      <c r="K76" s="54" t="s">
        <v>469</v>
      </c>
      <c r="L76" s="53" t="s">
        <v>470</v>
      </c>
      <c r="M76" s="53" t="s">
        <v>471</v>
      </c>
      <c r="N76" s="53" t="s">
        <v>472</v>
      </c>
      <c r="O76" s="55">
        <f>442+2</f>
        <v>444</v>
      </c>
      <c r="P76" s="56" t="s">
        <v>57</v>
      </c>
      <c r="Q76" s="55">
        <f>6851+31</f>
        <v>6882</v>
      </c>
      <c r="R76" s="55">
        <v>1324</v>
      </c>
      <c r="S76" s="55">
        <v>15642</v>
      </c>
      <c r="T76" s="56" t="s">
        <v>260</v>
      </c>
      <c r="U76" s="56" t="s">
        <v>261</v>
      </c>
      <c r="V76" s="55">
        <v>5031</v>
      </c>
      <c r="W76" s="55">
        <v>3854</v>
      </c>
      <c r="X76" s="56">
        <v>24527</v>
      </c>
      <c r="Y76" s="56">
        <v>382</v>
      </c>
      <c r="Z76" s="56">
        <v>311</v>
      </c>
      <c r="AA76" s="56">
        <v>73.1</v>
      </c>
      <c r="AB76" s="56">
        <v>56</v>
      </c>
      <c r="AC76" s="56" t="s">
        <v>60</v>
      </c>
      <c r="AD76" s="56" t="s">
        <v>60</v>
      </c>
      <c r="AE76" s="57">
        <v>6851</v>
      </c>
      <c r="AF76" s="57">
        <v>94</v>
      </c>
      <c r="AG76" s="57">
        <v>31</v>
      </c>
      <c r="AH76" s="57">
        <v>8697</v>
      </c>
      <c r="AI76" s="55">
        <v>442</v>
      </c>
      <c r="AJ76" s="55">
        <v>15</v>
      </c>
      <c r="AK76" s="55">
        <v>2</v>
      </c>
      <c r="AL76" s="55">
        <v>867</v>
      </c>
      <c r="AM76" s="55">
        <v>15642</v>
      </c>
      <c r="AN76" s="55">
        <v>1324</v>
      </c>
      <c r="AO76" s="58">
        <v>15.5</v>
      </c>
      <c r="AP76" s="58">
        <v>6.267</v>
      </c>
      <c r="AQ76" s="58">
        <v>15.495</v>
      </c>
      <c r="AR76" s="58">
        <v>10.031</v>
      </c>
      <c r="AS76" s="36"/>
    </row>
    <row r="77" spans="1:45" ht="204">
      <c r="A77" s="59" t="s">
        <v>473</v>
      </c>
      <c r="B77" s="60" t="s">
        <v>474</v>
      </c>
      <c r="C77" s="61" t="s">
        <v>475</v>
      </c>
      <c r="D77" s="62">
        <v>1078.84</v>
      </c>
      <c r="E77" s="62" t="s">
        <v>476</v>
      </c>
      <c r="F77" s="62">
        <v>7.71</v>
      </c>
      <c r="G77" s="62" t="s">
        <v>477</v>
      </c>
      <c r="H77" s="62" t="s">
        <v>478</v>
      </c>
      <c r="I77" s="62">
        <v>45</v>
      </c>
      <c r="J77" s="62" t="s">
        <v>479</v>
      </c>
      <c r="K77" s="63">
        <v>8.039</v>
      </c>
      <c r="L77" s="62" t="s">
        <v>480</v>
      </c>
      <c r="M77" s="62" t="s">
        <v>481</v>
      </c>
      <c r="N77" s="62">
        <v>362</v>
      </c>
      <c r="O77" s="64">
        <f>2403+0</f>
        <v>2403</v>
      </c>
      <c r="P77" s="65" t="s">
        <v>57</v>
      </c>
      <c r="Q77" s="64">
        <f>37247+0</f>
        <v>37247</v>
      </c>
      <c r="R77" s="64">
        <v>6290</v>
      </c>
      <c r="S77" s="64">
        <v>59120</v>
      </c>
      <c r="T77" s="65" t="s">
        <v>482</v>
      </c>
      <c r="U77" s="65" t="s">
        <v>483</v>
      </c>
      <c r="V77" s="64">
        <v>34763</v>
      </c>
      <c r="W77" s="64">
        <v>20262</v>
      </c>
      <c r="X77" s="65">
        <v>114145</v>
      </c>
      <c r="Y77" s="65">
        <v>2638</v>
      </c>
      <c r="Z77" s="65">
        <v>1634</v>
      </c>
      <c r="AA77" s="65">
        <v>93.33</v>
      </c>
      <c r="AB77" s="65">
        <v>54.4</v>
      </c>
      <c r="AC77" s="65" t="s">
        <v>60</v>
      </c>
      <c r="AD77" s="65" t="s">
        <v>60</v>
      </c>
      <c r="AE77" s="66">
        <v>37247</v>
      </c>
      <c r="AF77" s="66">
        <v>362</v>
      </c>
      <c r="AG77" s="66"/>
      <c r="AH77" s="66">
        <v>21511</v>
      </c>
      <c r="AI77" s="64">
        <v>2403</v>
      </c>
      <c r="AJ77" s="64">
        <v>45</v>
      </c>
      <c r="AK77" s="64"/>
      <c r="AL77" s="64">
        <v>3842</v>
      </c>
      <c r="AM77" s="64">
        <v>59120</v>
      </c>
      <c r="AN77" s="64">
        <v>6290</v>
      </c>
      <c r="AO77" s="67">
        <v>15.5</v>
      </c>
      <c r="AP77" s="67">
        <v>8.039</v>
      </c>
      <c r="AQ77" s="67" t="s">
        <v>23</v>
      </c>
      <c r="AR77" s="67">
        <v>5.599</v>
      </c>
      <c r="AS77" s="36"/>
    </row>
    <row r="78" spans="1:45" ht="21" customHeight="1">
      <c r="A78" s="93" t="s">
        <v>484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36"/>
    </row>
    <row r="79" spans="1:45" ht="120">
      <c r="A79" s="50" t="s">
        <v>485</v>
      </c>
      <c r="B79" s="51" t="s">
        <v>486</v>
      </c>
      <c r="C79" s="52" t="s">
        <v>487</v>
      </c>
      <c r="D79" s="53">
        <v>153.05</v>
      </c>
      <c r="E79" s="53" t="s">
        <v>488</v>
      </c>
      <c r="F79" s="53" t="s">
        <v>489</v>
      </c>
      <c r="G79" s="53" t="s">
        <v>490</v>
      </c>
      <c r="H79" s="53" t="s">
        <v>491</v>
      </c>
      <c r="I79" s="53" t="s">
        <v>492</v>
      </c>
      <c r="J79" s="53" t="s">
        <v>493</v>
      </c>
      <c r="K79" s="54" t="s">
        <v>494</v>
      </c>
      <c r="L79" s="53" t="s">
        <v>495</v>
      </c>
      <c r="M79" s="53" t="s">
        <v>496</v>
      </c>
      <c r="N79" s="53" t="s">
        <v>497</v>
      </c>
      <c r="O79" s="55">
        <f>140+1</f>
        <v>141</v>
      </c>
      <c r="P79" s="56" t="s">
        <v>57</v>
      </c>
      <c r="Q79" s="55">
        <f>2176+16</f>
        <v>2192</v>
      </c>
      <c r="R79" s="55">
        <v>192</v>
      </c>
      <c r="S79" s="55">
        <v>2465</v>
      </c>
      <c r="T79" s="56" t="s">
        <v>498</v>
      </c>
      <c r="U79" s="56" t="s">
        <v>499</v>
      </c>
      <c r="V79" s="55">
        <v>1491</v>
      </c>
      <c r="W79" s="55">
        <v>877</v>
      </c>
      <c r="X79" s="56">
        <v>4833</v>
      </c>
      <c r="Y79" s="56">
        <v>113</v>
      </c>
      <c r="Z79" s="56">
        <v>71</v>
      </c>
      <c r="AA79" s="56">
        <v>68</v>
      </c>
      <c r="AB79" s="56">
        <v>40</v>
      </c>
      <c r="AC79" s="56" t="s">
        <v>60</v>
      </c>
      <c r="AD79" s="56" t="s">
        <v>60</v>
      </c>
      <c r="AE79" s="57">
        <v>2176</v>
      </c>
      <c r="AF79" s="57">
        <v>50</v>
      </c>
      <c r="AG79" s="57">
        <v>16</v>
      </c>
      <c r="AH79" s="57">
        <v>239</v>
      </c>
      <c r="AI79" s="55">
        <v>140</v>
      </c>
      <c r="AJ79" s="55">
        <v>6</v>
      </c>
      <c r="AK79" s="55">
        <v>1</v>
      </c>
      <c r="AL79" s="55">
        <v>46</v>
      </c>
      <c r="AM79" s="55">
        <v>2465</v>
      </c>
      <c r="AN79" s="55">
        <v>192</v>
      </c>
      <c r="AO79" s="58">
        <v>15.54</v>
      </c>
      <c r="AP79" s="58">
        <v>8.252</v>
      </c>
      <c r="AQ79" s="58">
        <v>15.547</v>
      </c>
      <c r="AR79" s="58">
        <v>5.192</v>
      </c>
      <c r="AS79" s="36"/>
    </row>
    <row r="80" spans="1:45" ht="192">
      <c r="A80" s="50" t="s">
        <v>500</v>
      </c>
      <c r="B80" s="51" t="s">
        <v>501</v>
      </c>
      <c r="C80" s="52" t="s">
        <v>502</v>
      </c>
      <c r="D80" s="53">
        <v>901.41</v>
      </c>
      <c r="E80" s="53" t="s">
        <v>503</v>
      </c>
      <c r="F80" s="53" t="s">
        <v>504</v>
      </c>
      <c r="G80" s="53" t="s">
        <v>505</v>
      </c>
      <c r="H80" s="53" t="s">
        <v>506</v>
      </c>
      <c r="I80" s="53">
        <v>9</v>
      </c>
      <c r="J80" s="53" t="s">
        <v>507</v>
      </c>
      <c r="K80" s="54" t="s">
        <v>508</v>
      </c>
      <c r="L80" s="53" t="s">
        <v>509</v>
      </c>
      <c r="M80" s="53" t="s">
        <v>510</v>
      </c>
      <c r="N80" s="53">
        <v>67</v>
      </c>
      <c r="O80" s="55">
        <f>316+0</f>
        <v>316</v>
      </c>
      <c r="P80" s="56" t="s">
        <v>57</v>
      </c>
      <c r="Q80" s="55">
        <f>4911+0</f>
        <v>4911</v>
      </c>
      <c r="R80" s="55">
        <v>1401</v>
      </c>
      <c r="S80" s="55">
        <v>8776</v>
      </c>
      <c r="T80" s="56" t="s">
        <v>305</v>
      </c>
      <c r="U80" s="56" t="s">
        <v>306</v>
      </c>
      <c r="V80" s="55">
        <v>3945</v>
      </c>
      <c r="W80" s="55">
        <v>1837</v>
      </c>
      <c r="X80" s="56">
        <v>14558</v>
      </c>
      <c r="Y80" s="56">
        <v>299</v>
      </c>
      <c r="Z80" s="56">
        <v>148</v>
      </c>
      <c r="AA80" s="56">
        <v>80.325</v>
      </c>
      <c r="AB80" s="56">
        <v>37.4</v>
      </c>
      <c r="AC80" s="56" t="s">
        <v>60</v>
      </c>
      <c r="AD80" s="56" t="s">
        <v>60</v>
      </c>
      <c r="AE80" s="57">
        <v>4911</v>
      </c>
      <c r="AF80" s="57">
        <v>67</v>
      </c>
      <c r="AG80" s="57"/>
      <c r="AH80" s="57">
        <v>3798</v>
      </c>
      <c r="AI80" s="55">
        <v>316</v>
      </c>
      <c r="AJ80" s="55">
        <v>9</v>
      </c>
      <c r="AK80" s="55"/>
      <c r="AL80" s="55">
        <v>1076</v>
      </c>
      <c r="AM80" s="55">
        <v>8776</v>
      </c>
      <c r="AN80" s="55">
        <v>1401</v>
      </c>
      <c r="AO80" s="58">
        <v>15.54</v>
      </c>
      <c r="AP80" s="58">
        <v>7.452</v>
      </c>
      <c r="AQ80" s="58">
        <v>16.5</v>
      </c>
      <c r="AR80" s="58">
        <v>3.53</v>
      </c>
      <c r="AS80" s="36"/>
    </row>
    <row r="81" spans="1:45" ht="17.25" customHeight="1">
      <c r="A81" s="91" t="s">
        <v>511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36"/>
    </row>
    <row r="82" spans="1:45" ht="180">
      <c r="A82" s="50" t="s">
        <v>512</v>
      </c>
      <c r="B82" s="51" t="s">
        <v>513</v>
      </c>
      <c r="C82" s="52" t="s">
        <v>514</v>
      </c>
      <c r="D82" s="53">
        <v>81528.48</v>
      </c>
      <c r="E82" s="53" t="s">
        <v>515</v>
      </c>
      <c r="F82" s="53" t="s">
        <v>516</v>
      </c>
      <c r="G82" s="53" t="s">
        <v>517</v>
      </c>
      <c r="H82" s="53" t="s">
        <v>518</v>
      </c>
      <c r="I82" s="53" t="s">
        <v>519</v>
      </c>
      <c r="J82" s="53" t="s">
        <v>520</v>
      </c>
      <c r="K82" s="54" t="s">
        <v>521</v>
      </c>
      <c r="L82" s="53" t="s">
        <v>522</v>
      </c>
      <c r="M82" s="53" t="s">
        <v>523</v>
      </c>
      <c r="N82" s="53" t="s">
        <v>524</v>
      </c>
      <c r="O82" s="55">
        <f>28+5</f>
        <v>33</v>
      </c>
      <c r="P82" s="56" t="s">
        <v>57</v>
      </c>
      <c r="Q82" s="55">
        <f>434+77</f>
        <v>511</v>
      </c>
      <c r="R82" s="55">
        <v>1468</v>
      </c>
      <c r="S82" s="55">
        <v>6127</v>
      </c>
      <c r="T82" s="56" t="s">
        <v>305</v>
      </c>
      <c r="U82" s="56" t="s">
        <v>113</v>
      </c>
      <c r="V82" s="55">
        <v>410</v>
      </c>
      <c r="W82" s="55">
        <v>226</v>
      </c>
      <c r="X82" s="56">
        <v>6763</v>
      </c>
      <c r="Y82" s="56">
        <v>31</v>
      </c>
      <c r="Z82" s="56">
        <v>18</v>
      </c>
      <c r="AA82" s="56">
        <v>80.325</v>
      </c>
      <c r="AB82" s="56">
        <v>44.2</v>
      </c>
      <c r="AC82" s="56" t="s">
        <v>60</v>
      </c>
      <c r="AD82" s="56" t="s">
        <v>60</v>
      </c>
      <c r="AE82" s="57">
        <v>434</v>
      </c>
      <c r="AF82" s="57">
        <v>217</v>
      </c>
      <c r="AG82" s="57">
        <v>77</v>
      </c>
      <c r="AH82" s="57">
        <v>5476</v>
      </c>
      <c r="AI82" s="55">
        <v>28</v>
      </c>
      <c r="AJ82" s="55">
        <v>38</v>
      </c>
      <c r="AK82" s="55">
        <v>5</v>
      </c>
      <c r="AL82" s="55">
        <v>1402</v>
      </c>
      <c r="AM82" s="55">
        <v>6127</v>
      </c>
      <c r="AN82" s="55">
        <v>1468</v>
      </c>
      <c r="AO82" s="58">
        <v>15.5</v>
      </c>
      <c r="AP82" s="58">
        <v>5.721</v>
      </c>
      <c r="AQ82" s="58">
        <v>15.492</v>
      </c>
      <c r="AR82" s="58">
        <v>3.906</v>
      </c>
      <c r="AS82" s="36"/>
    </row>
    <row r="83" spans="1:45" ht="168">
      <c r="A83" s="50" t="s">
        <v>525</v>
      </c>
      <c r="B83" s="51" t="s">
        <v>526</v>
      </c>
      <c r="C83" s="52" t="s">
        <v>527</v>
      </c>
      <c r="D83" s="53">
        <v>7452.2</v>
      </c>
      <c r="E83" s="53" t="s">
        <v>528</v>
      </c>
      <c r="F83" s="53" t="s">
        <v>529</v>
      </c>
      <c r="G83" s="53" t="s">
        <v>530</v>
      </c>
      <c r="H83" s="53" t="s">
        <v>531</v>
      </c>
      <c r="I83" s="53">
        <v>2</v>
      </c>
      <c r="J83" s="53" t="s">
        <v>532</v>
      </c>
      <c r="K83" s="54" t="s">
        <v>533</v>
      </c>
      <c r="L83" s="53" t="s">
        <v>534</v>
      </c>
      <c r="M83" s="53" t="s">
        <v>535</v>
      </c>
      <c r="N83" s="53">
        <v>14</v>
      </c>
      <c r="O83" s="55">
        <f>6+0</f>
        <v>6</v>
      </c>
      <c r="P83" s="56" t="s">
        <v>57</v>
      </c>
      <c r="Q83" s="55">
        <f>93+0</f>
        <v>93</v>
      </c>
      <c r="R83" s="55">
        <v>373</v>
      </c>
      <c r="S83" s="55">
        <v>1469</v>
      </c>
      <c r="T83" s="56" t="s">
        <v>305</v>
      </c>
      <c r="U83" s="56" t="s">
        <v>113</v>
      </c>
      <c r="V83" s="55">
        <v>75</v>
      </c>
      <c r="W83" s="55">
        <v>41</v>
      </c>
      <c r="X83" s="56">
        <v>1585</v>
      </c>
      <c r="Y83" s="56">
        <v>6</v>
      </c>
      <c r="Z83" s="56">
        <v>3</v>
      </c>
      <c r="AA83" s="56">
        <v>80.325</v>
      </c>
      <c r="AB83" s="56">
        <v>44.2</v>
      </c>
      <c r="AC83" s="56" t="s">
        <v>60</v>
      </c>
      <c r="AD83" s="56" t="s">
        <v>60</v>
      </c>
      <c r="AE83" s="57">
        <v>93</v>
      </c>
      <c r="AF83" s="57">
        <v>14</v>
      </c>
      <c r="AG83" s="57"/>
      <c r="AH83" s="57">
        <v>1362</v>
      </c>
      <c r="AI83" s="55">
        <v>6</v>
      </c>
      <c r="AJ83" s="55">
        <v>2</v>
      </c>
      <c r="AK83" s="55"/>
      <c r="AL83" s="55">
        <v>365</v>
      </c>
      <c r="AM83" s="55">
        <v>1469</v>
      </c>
      <c r="AN83" s="55">
        <v>373</v>
      </c>
      <c r="AO83" s="58">
        <v>15.5</v>
      </c>
      <c r="AP83" s="58">
        <v>7.195</v>
      </c>
      <c r="AQ83" s="58">
        <v>15.475</v>
      </c>
      <c r="AR83" s="58">
        <v>3.732</v>
      </c>
      <c r="AS83" s="36"/>
    </row>
    <row r="84" spans="1:45" ht="180">
      <c r="A84" s="50" t="s">
        <v>536</v>
      </c>
      <c r="B84" s="51" t="s">
        <v>537</v>
      </c>
      <c r="C84" s="52" t="s">
        <v>538</v>
      </c>
      <c r="D84" s="53">
        <v>1184.96</v>
      </c>
      <c r="E84" s="53" t="s">
        <v>539</v>
      </c>
      <c r="F84" s="53" t="s">
        <v>540</v>
      </c>
      <c r="G84" s="53" t="s">
        <v>541</v>
      </c>
      <c r="H84" s="53" t="s">
        <v>542</v>
      </c>
      <c r="I84" s="53" t="s">
        <v>543</v>
      </c>
      <c r="J84" s="53" t="s">
        <v>544</v>
      </c>
      <c r="K84" s="54" t="s">
        <v>545</v>
      </c>
      <c r="L84" s="53" t="s">
        <v>546</v>
      </c>
      <c r="M84" s="53" t="s">
        <v>547</v>
      </c>
      <c r="N84" s="53" t="s">
        <v>548</v>
      </c>
      <c r="O84" s="55">
        <f>40+4</f>
        <v>44</v>
      </c>
      <c r="P84" s="56" t="s">
        <v>57</v>
      </c>
      <c r="Q84" s="55">
        <f>620+62</f>
        <v>682</v>
      </c>
      <c r="R84" s="55">
        <v>237</v>
      </c>
      <c r="S84" s="55">
        <v>1595</v>
      </c>
      <c r="T84" s="56" t="s">
        <v>451</v>
      </c>
      <c r="U84" s="56" t="s">
        <v>452</v>
      </c>
      <c r="V84" s="55">
        <v>470</v>
      </c>
      <c r="W84" s="55">
        <v>394</v>
      </c>
      <c r="X84" s="56">
        <v>2459</v>
      </c>
      <c r="Y84" s="56">
        <v>36</v>
      </c>
      <c r="Z84" s="56">
        <v>32</v>
      </c>
      <c r="AA84" s="56">
        <v>68.85</v>
      </c>
      <c r="AB84" s="56">
        <v>57.8</v>
      </c>
      <c r="AC84" s="56" t="s">
        <v>60</v>
      </c>
      <c r="AD84" s="56" t="s">
        <v>60</v>
      </c>
      <c r="AE84" s="57">
        <v>620</v>
      </c>
      <c r="AF84" s="57">
        <v>410</v>
      </c>
      <c r="AG84" s="57">
        <v>62</v>
      </c>
      <c r="AH84" s="57">
        <v>565</v>
      </c>
      <c r="AI84" s="55">
        <v>40</v>
      </c>
      <c r="AJ84" s="55">
        <v>59</v>
      </c>
      <c r="AK84" s="55">
        <v>4</v>
      </c>
      <c r="AL84" s="55">
        <v>138</v>
      </c>
      <c r="AM84" s="55">
        <v>1595</v>
      </c>
      <c r="AN84" s="55">
        <v>237</v>
      </c>
      <c r="AO84" s="58">
        <v>15.5</v>
      </c>
      <c r="AP84" s="58">
        <v>6.95</v>
      </c>
      <c r="AQ84" s="58">
        <v>15.481</v>
      </c>
      <c r="AR84" s="58">
        <v>4.095</v>
      </c>
      <c r="AS84" s="36"/>
    </row>
    <row r="85" spans="1:45" ht="120">
      <c r="A85" s="50" t="s">
        <v>549</v>
      </c>
      <c r="B85" s="51" t="s">
        <v>550</v>
      </c>
      <c r="C85" s="52" t="s">
        <v>538</v>
      </c>
      <c r="D85" s="53">
        <v>11358.69</v>
      </c>
      <c r="E85" s="53" t="s">
        <v>551</v>
      </c>
      <c r="F85" s="53"/>
      <c r="G85" s="53">
        <v>2272</v>
      </c>
      <c r="H85" s="53" t="s">
        <v>552</v>
      </c>
      <c r="I85" s="53"/>
      <c r="J85" s="53" t="s">
        <v>553</v>
      </c>
      <c r="K85" s="54"/>
      <c r="L85" s="53">
        <v>15016</v>
      </c>
      <c r="M85" s="53" t="s">
        <v>554</v>
      </c>
      <c r="N85" s="53"/>
      <c r="O85" s="55">
        <f>0+0</f>
        <v>0</v>
      </c>
      <c r="P85" s="56" t="s">
        <v>121</v>
      </c>
      <c r="Q85" s="55">
        <f>0+0</f>
        <v>0</v>
      </c>
      <c r="R85" s="55">
        <v>2272</v>
      </c>
      <c r="S85" s="55">
        <v>15016</v>
      </c>
      <c r="T85" s="56"/>
      <c r="U85" s="56"/>
      <c r="V85" s="55"/>
      <c r="W85" s="55"/>
      <c r="X85" s="56">
        <v>15016</v>
      </c>
      <c r="Y85" s="56"/>
      <c r="Z85" s="56"/>
      <c r="AA85" s="56">
        <v>68.85</v>
      </c>
      <c r="AB85" s="56">
        <v>57.8</v>
      </c>
      <c r="AC85" s="56" t="s">
        <v>60</v>
      </c>
      <c r="AD85" s="56" t="s">
        <v>60</v>
      </c>
      <c r="AE85" s="57"/>
      <c r="AF85" s="57"/>
      <c r="AG85" s="57"/>
      <c r="AH85" s="57">
        <v>15016</v>
      </c>
      <c r="AI85" s="55"/>
      <c r="AJ85" s="55"/>
      <c r="AK85" s="55"/>
      <c r="AL85" s="55">
        <v>2272</v>
      </c>
      <c r="AM85" s="55">
        <v>15016</v>
      </c>
      <c r="AN85" s="55">
        <v>2272</v>
      </c>
      <c r="AO85" s="58" t="s">
        <v>23</v>
      </c>
      <c r="AP85" s="58" t="s">
        <v>23</v>
      </c>
      <c r="AQ85" s="58" t="s">
        <v>23</v>
      </c>
      <c r="AR85" s="58">
        <v>6.609</v>
      </c>
      <c r="AS85" s="36"/>
    </row>
    <row r="86" spans="1:45" ht="180">
      <c r="A86" s="50" t="s">
        <v>555</v>
      </c>
      <c r="B86" s="51" t="s">
        <v>556</v>
      </c>
      <c r="C86" s="52" t="s">
        <v>557</v>
      </c>
      <c r="D86" s="53">
        <v>1143.14</v>
      </c>
      <c r="E86" s="53" t="s">
        <v>558</v>
      </c>
      <c r="F86" s="53" t="s">
        <v>559</v>
      </c>
      <c r="G86" s="53" t="s">
        <v>560</v>
      </c>
      <c r="H86" s="53" t="s">
        <v>561</v>
      </c>
      <c r="I86" s="53" t="s">
        <v>562</v>
      </c>
      <c r="J86" s="53" t="s">
        <v>563</v>
      </c>
      <c r="K86" s="54" t="s">
        <v>564</v>
      </c>
      <c r="L86" s="53" t="s">
        <v>565</v>
      </c>
      <c r="M86" s="53" t="s">
        <v>566</v>
      </c>
      <c r="N86" s="53" t="s">
        <v>567</v>
      </c>
      <c r="O86" s="55">
        <f>64+8</f>
        <v>72</v>
      </c>
      <c r="P86" s="56" t="s">
        <v>57</v>
      </c>
      <c r="Q86" s="55">
        <f>992+124</f>
        <v>1116</v>
      </c>
      <c r="R86" s="55">
        <v>214</v>
      </c>
      <c r="S86" s="55">
        <v>1835</v>
      </c>
      <c r="T86" s="56" t="s">
        <v>451</v>
      </c>
      <c r="U86" s="56" t="s">
        <v>452</v>
      </c>
      <c r="V86" s="55">
        <v>768</v>
      </c>
      <c r="W86" s="55">
        <v>645</v>
      </c>
      <c r="X86" s="56">
        <v>3248</v>
      </c>
      <c r="Y86" s="56">
        <v>58</v>
      </c>
      <c r="Z86" s="56">
        <v>52</v>
      </c>
      <c r="AA86" s="56">
        <v>68.85</v>
      </c>
      <c r="AB86" s="56">
        <v>57.8</v>
      </c>
      <c r="AC86" s="56" t="s">
        <v>60</v>
      </c>
      <c r="AD86" s="56" t="s">
        <v>60</v>
      </c>
      <c r="AE86" s="57">
        <v>992</v>
      </c>
      <c r="AF86" s="57">
        <v>621</v>
      </c>
      <c r="AG86" s="57">
        <v>124</v>
      </c>
      <c r="AH86" s="57">
        <v>222</v>
      </c>
      <c r="AI86" s="55">
        <v>64</v>
      </c>
      <c r="AJ86" s="55">
        <v>108</v>
      </c>
      <c r="AK86" s="55">
        <v>8</v>
      </c>
      <c r="AL86" s="55">
        <v>42</v>
      </c>
      <c r="AM86" s="55">
        <v>1835</v>
      </c>
      <c r="AN86" s="55">
        <v>214</v>
      </c>
      <c r="AO86" s="58">
        <v>15.5</v>
      </c>
      <c r="AP86" s="58">
        <v>5.748</v>
      </c>
      <c r="AQ86" s="58">
        <v>15.5</v>
      </c>
      <c r="AR86" s="58">
        <v>5.295</v>
      </c>
      <c r="AS86" s="36"/>
    </row>
    <row r="87" spans="1:45" ht="180">
      <c r="A87" s="50" t="s">
        <v>568</v>
      </c>
      <c r="B87" s="51" t="s">
        <v>569</v>
      </c>
      <c r="C87" s="52" t="s">
        <v>570</v>
      </c>
      <c r="D87" s="53">
        <v>4477.42</v>
      </c>
      <c r="E87" s="53" t="s">
        <v>571</v>
      </c>
      <c r="F87" s="53" t="s">
        <v>572</v>
      </c>
      <c r="G87" s="53" t="s">
        <v>573</v>
      </c>
      <c r="H87" s="53" t="s">
        <v>574</v>
      </c>
      <c r="I87" s="53" t="s">
        <v>575</v>
      </c>
      <c r="J87" s="53" t="s">
        <v>576</v>
      </c>
      <c r="K87" s="54" t="s">
        <v>577</v>
      </c>
      <c r="L87" s="53" t="s">
        <v>578</v>
      </c>
      <c r="M87" s="53" t="s">
        <v>579</v>
      </c>
      <c r="N87" s="53" t="s">
        <v>580</v>
      </c>
      <c r="O87" s="55">
        <f>278+68</f>
        <v>346</v>
      </c>
      <c r="P87" s="56" t="s">
        <v>57</v>
      </c>
      <c r="Q87" s="55">
        <f>4309+1044</f>
        <v>5353</v>
      </c>
      <c r="R87" s="55">
        <v>1182</v>
      </c>
      <c r="S87" s="55">
        <v>9213</v>
      </c>
      <c r="T87" s="56" t="s">
        <v>451</v>
      </c>
      <c r="U87" s="56" t="s">
        <v>452</v>
      </c>
      <c r="V87" s="55">
        <v>3686</v>
      </c>
      <c r="W87" s="55">
        <v>3094</v>
      </c>
      <c r="X87" s="56">
        <v>15993</v>
      </c>
      <c r="Y87" s="56">
        <v>280</v>
      </c>
      <c r="Z87" s="56">
        <v>250</v>
      </c>
      <c r="AA87" s="56">
        <v>68.85</v>
      </c>
      <c r="AB87" s="56">
        <v>57.8</v>
      </c>
      <c r="AC87" s="56" t="s">
        <v>60</v>
      </c>
      <c r="AD87" s="56" t="s">
        <v>60</v>
      </c>
      <c r="AE87" s="57">
        <v>4309</v>
      </c>
      <c r="AF87" s="57">
        <v>4280</v>
      </c>
      <c r="AG87" s="57">
        <v>1044</v>
      </c>
      <c r="AH87" s="57">
        <v>624</v>
      </c>
      <c r="AI87" s="55">
        <v>278</v>
      </c>
      <c r="AJ87" s="55">
        <v>777</v>
      </c>
      <c r="AK87" s="55">
        <v>68</v>
      </c>
      <c r="AL87" s="55">
        <v>127</v>
      </c>
      <c r="AM87" s="55">
        <v>9213</v>
      </c>
      <c r="AN87" s="55">
        <v>1182</v>
      </c>
      <c r="AO87" s="58">
        <v>15.5</v>
      </c>
      <c r="AP87" s="58">
        <v>5.509</v>
      </c>
      <c r="AQ87" s="58">
        <v>15.352</v>
      </c>
      <c r="AR87" s="58">
        <v>4.915</v>
      </c>
      <c r="AS87" s="36"/>
    </row>
    <row r="88" spans="1:45" ht="108">
      <c r="A88" s="50" t="s">
        <v>581</v>
      </c>
      <c r="B88" s="51" t="s">
        <v>123</v>
      </c>
      <c r="C88" s="52" t="s">
        <v>582</v>
      </c>
      <c r="D88" s="53">
        <v>55.89</v>
      </c>
      <c r="E88" s="53" t="s">
        <v>125</v>
      </c>
      <c r="F88" s="53"/>
      <c r="G88" s="53">
        <v>1048</v>
      </c>
      <c r="H88" s="53" t="s">
        <v>583</v>
      </c>
      <c r="I88" s="53"/>
      <c r="J88" s="53" t="s">
        <v>127</v>
      </c>
      <c r="K88" s="54"/>
      <c r="L88" s="53">
        <v>5219</v>
      </c>
      <c r="M88" s="53" t="s">
        <v>584</v>
      </c>
      <c r="N88" s="53"/>
      <c r="O88" s="55">
        <f>0+0</f>
        <v>0</v>
      </c>
      <c r="P88" s="56" t="s">
        <v>121</v>
      </c>
      <c r="Q88" s="55">
        <f>0+0</f>
        <v>0</v>
      </c>
      <c r="R88" s="55">
        <v>1048</v>
      </c>
      <c r="S88" s="55">
        <v>5219</v>
      </c>
      <c r="T88" s="56"/>
      <c r="U88" s="56"/>
      <c r="V88" s="55"/>
      <c r="W88" s="55"/>
      <c r="X88" s="56">
        <v>5219</v>
      </c>
      <c r="Y88" s="56"/>
      <c r="Z88" s="56"/>
      <c r="AA88" s="56">
        <v>91.8</v>
      </c>
      <c r="AB88" s="56">
        <v>44.2</v>
      </c>
      <c r="AC88" s="56" t="s">
        <v>60</v>
      </c>
      <c r="AD88" s="56" t="s">
        <v>60</v>
      </c>
      <c r="AE88" s="57"/>
      <c r="AF88" s="57"/>
      <c r="AG88" s="57"/>
      <c r="AH88" s="57">
        <v>5219</v>
      </c>
      <c r="AI88" s="55"/>
      <c r="AJ88" s="55"/>
      <c r="AK88" s="55"/>
      <c r="AL88" s="55">
        <v>1048</v>
      </c>
      <c r="AM88" s="55">
        <v>5219</v>
      </c>
      <c r="AN88" s="55">
        <v>1048</v>
      </c>
      <c r="AO88" s="58" t="s">
        <v>23</v>
      </c>
      <c r="AP88" s="58" t="s">
        <v>23</v>
      </c>
      <c r="AQ88" s="58" t="s">
        <v>23</v>
      </c>
      <c r="AR88" s="58">
        <v>4.98</v>
      </c>
      <c r="AS88" s="36"/>
    </row>
    <row r="89" spans="1:45" ht="96">
      <c r="A89" s="59" t="s">
        <v>585</v>
      </c>
      <c r="B89" s="60" t="s">
        <v>586</v>
      </c>
      <c r="C89" s="61" t="s">
        <v>587</v>
      </c>
      <c r="D89" s="62">
        <v>0.76</v>
      </c>
      <c r="E89" s="62" t="s">
        <v>588</v>
      </c>
      <c r="F89" s="62"/>
      <c r="G89" s="62">
        <v>760</v>
      </c>
      <c r="H89" s="62" t="s">
        <v>589</v>
      </c>
      <c r="I89" s="62"/>
      <c r="J89" s="62" t="s">
        <v>590</v>
      </c>
      <c r="K89" s="63"/>
      <c r="L89" s="62">
        <v>2971</v>
      </c>
      <c r="M89" s="62" t="s">
        <v>591</v>
      </c>
      <c r="N89" s="62"/>
      <c r="O89" s="64">
        <f>0+0</f>
        <v>0</v>
      </c>
      <c r="P89" s="65" t="s">
        <v>121</v>
      </c>
      <c r="Q89" s="64">
        <f>0+0</f>
        <v>0</v>
      </c>
      <c r="R89" s="64">
        <v>760</v>
      </c>
      <c r="S89" s="64">
        <v>2971</v>
      </c>
      <c r="T89" s="65"/>
      <c r="U89" s="65"/>
      <c r="V89" s="64"/>
      <c r="W89" s="64"/>
      <c r="X89" s="65">
        <v>2971</v>
      </c>
      <c r="Y89" s="65"/>
      <c r="Z89" s="65"/>
      <c r="AA89" s="65">
        <v>91.8</v>
      </c>
      <c r="AB89" s="65">
        <v>44.2</v>
      </c>
      <c r="AC89" s="65" t="s">
        <v>60</v>
      </c>
      <c r="AD89" s="65" t="s">
        <v>60</v>
      </c>
      <c r="AE89" s="66"/>
      <c r="AF89" s="66"/>
      <c r="AG89" s="66"/>
      <c r="AH89" s="66">
        <v>2971</v>
      </c>
      <c r="AI89" s="64"/>
      <c r="AJ89" s="64"/>
      <c r="AK89" s="64"/>
      <c r="AL89" s="64">
        <v>760</v>
      </c>
      <c r="AM89" s="64">
        <v>2971</v>
      </c>
      <c r="AN89" s="64">
        <v>760</v>
      </c>
      <c r="AO89" s="67" t="s">
        <v>23</v>
      </c>
      <c r="AP89" s="67" t="s">
        <v>23</v>
      </c>
      <c r="AQ89" s="67" t="s">
        <v>23</v>
      </c>
      <c r="AR89" s="67">
        <v>3.909</v>
      </c>
      <c r="AS89" s="36"/>
    </row>
    <row r="90" spans="1:45" ht="21" customHeight="1">
      <c r="A90" s="93" t="s">
        <v>592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36"/>
    </row>
    <row r="91" spans="1:45" ht="17.25" customHeight="1">
      <c r="A91" s="91" t="s">
        <v>593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36"/>
    </row>
    <row r="92" spans="1:45" ht="108">
      <c r="A92" s="50" t="s">
        <v>594</v>
      </c>
      <c r="B92" s="51" t="s">
        <v>595</v>
      </c>
      <c r="C92" s="52" t="s">
        <v>596</v>
      </c>
      <c r="D92" s="53">
        <v>1465.69</v>
      </c>
      <c r="E92" s="53">
        <v>458.99</v>
      </c>
      <c r="F92" s="53" t="s">
        <v>597</v>
      </c>
      <c r="G92" s="53" t="s">
        <v>598</v>
      </c>
      <c r="H92" s="53">
        <v>2</v>
      </c>
      <c r="I92" s="53" t="s">
        <v>599</v>
      </c>
      <c r="J92" s="53" t="s">
        <v>600</v>
      </c>
      <c r="K92" s="54" t="s">
        <v>601</v>
      </c>
      <c r="L92" s="53" t="s">
        <v>602</v>
      </c>
      <c r="M92" s="53">
        <v>31</v>
      </c>
      <c r="N92" s="53" t="s">
        <v>603</v>
      </c>
      <c r="O92" s="55">
        <f>2+1</f>
        <v>3</v>
      </c>
      <c r="P92" s="56" t="s">
        <v>57</v>
      </c>
      <c r="Q92" s="55">
        <f>31+15</f>
        <v>46</v>
      </c>
      <c r="R92" s="55">
        <v>7</v>
      </c>
      <c r="S92" s="55">
        <v>60</v>
      </c>
      <c r="T92" s="56" t="s">
        <v>604</v>
      </c>
      <c r="U92" s="56" t="s">
        <v>605</v>
      </c>
      <c r="V92" s="55">
        <v>41</v>
      </c>
      <c r="W92" s="55">
        <v>22</v>
      </c>
      <c r="X92" s="56">
        <v>123</v>
      </c>
      <c r="Y92" s="56">
        <v>3</v>
      </c>
      <c r="Z92" s="56">
        <v>2</v>
      </c>
      <c r="AA92" s="56">
        <v>88.4</v>
      </c>
      <c r="AB92" s="56">
        <v>48</v>
      </c>
      <c r="AC92" s="56" t="s">
        <v>60</v>
      </c>
      <c r="AD92" s="56" t="s">
        <v>60</v>
      </c>
      <c r="AE92" s="57">
        <v>31</v>
      </c>
      <c r="AF92" s="57">
        <v>29</v>
      </c>
      <c r="AG92" s="57">
        <v>15</v>
      </c>
      <c r="AH92" s="57"/>
      <c r="AI92" s="55">
        <v>2</v>
      </c>
      <c r="AJ92" s="55">
        <v>5</v>
      </c>
      <c r="AK92" s="55">
        <v>1</v>
      </c>
      <c r="AL92" s="55"/>
      <c r="AM92" s="55">
        <v>60</v>
      </c>
      <c r="AN92" s="55">
        <v>7</v>
      </c>
      <c r="AO92" s="58">
        <v>15.5</v>
      </c>
      <c r="AP92" s="58">
        <v>5.807</v>
      </c>
      <c r="AQ92" s="58">
        <v>15.481</v>
      </c>
      <c r="AR92" s="58" t="s">
        <v>23</v>
      </c>
      <c r="AS92" s="36"/>
    </row>
    <row r="93" spans="1:45" ht="180">
      <c r="A93" s="50" t="s">
        <v>606</v>
      </c>
      <c r="B93" s="51" t="s">
        <v>607</v>
      </c>
      <c r="C93" s="52" t="s">
        <v>608</v>
      </c>
      <c r="D93" s="53">
        <v>250.93</v>
      </c>
      <c r="E93" s="53" t="s">
        <v>609</v>
      </c>
      <c r="F93" s="53" t="s">
        <v>610</v>
      </c>
      <c r="G93" s="53" t="s">
        <v>611</v>
      </c>
      <c r="H93" s="53" t="s">
        <v>612</v>
      </c>
      <c r="I93" s="53" t="s">
        <v>613</v>
      </c>
      <c r="J93" s="53" t="s">
        <v>614</v>
      </c>
      <c r="K93" s="54" t="s">
        <v>615</v>
      </c>
      <c r="L93" s="53" t="s">
        <v>616</v>
      </c>
      <c r="M93" s="53" t="s">
        <v>617</v>
      </c>
      <c r="N93" s="53" t="s">
        <v>618</v>
      </c>
      <c r="O93" s="55">
        <f>91+27</f>
        <v>118</v>
      </c>
      <c r="P93" s="56" t="s">
        <v>57</v>
      </c>
      <c r="Q93" s="55">
        <f>1411+419</f>
        <v>1830</v>
      </c>
      <c r="R93" s="55">
        <v>1054</v>
      </c>
      <c r="S93" s="55">
        <v>7924</v>
      </c>
      <c r="T93" s="56" t="s">
        <v>482</v>
      </c>
      <c r="U93" s="56" t="s">
        <v>483</v>
      </c>
      <c r="V93" s="55">
        <v>1708</v>
      </c>
      <c r="W93" s="55">
        <v>996</v>
      </c>
      <c r="X93" s="56">
        <v>10628</v>
      </c>
      <c r="Y93" s="56">
        <v>130</v>
      </c>
      <c r="Z93" s="56">
        <v>80</v>
      </c>
      <c r="AA93" s="56">
        <v>93.33</v>
      </c>
      <c r="AB93" s="56">
        <v>54.4</v>
      </c>
      <c r="AC93" s="56" t="s">
        <v>60</v>
      </c>
      <c r="AD93" s="56" t="s">
        <v>60</v>
      </c>
      <c r="AE93" s="57">
        <v>1411</v>
      </c>
      <c r="AF93" s="57">
        <v>1141</v>
      </c>
      <c r="AG93" s="57">
        <v>419</v>
      </c>
      <c r="AH93" s="57">
        <v>5372</v>
      </c>
      <c r="AI93" s="55">
        <v>91</v>
      </c>
      <c r="AJ93" s="55">
        <v>222</v>
      </c>
      <c r="AK93" s="55">
        <v>27</v>
      </c>
      <c r="AL93" s="55">
        <v>741</v>
      </c>
      <c r="AM93" s="55">
        <v>7924</v>
      </c>
      <c r="AN93" s="55">
        <v>1054</v>
      </c>
      <c r="AO93" s="58">
        <v>15.5</v>
      </c>
      <c r="AP93" s="58">
        <v>5.141</v>
      </c>
      <c r="AQ93" s="58">
        <v>15.5</v>
      </c>
      <c r="AR93" s="58">
        <v>7.25</v>
      </c>
      <c r="AS93" s="36"/>
    </row>
    <row r="94" spans="1:45" ht="180">
      <c r="A94" s="50" t="s">
        <v>619</v>
      </c>
      <c r="B94" s="51" t="s">
        <v>513</v>
      </c>
      <c r="C94" s="52" t="s">
        <v>620</v>
      </c>
      <c r="D94" s="53">
        <v>81528.48</v>
      </c>
      <c r="E94" s="53" t="s">
        <v>515</v>
      </c>
      <c r="F94" s="53" t="s">
        <v>516</v>
      </c>
      <c r="G94" s="53" t="s">
        <v>621</v>
      </c>
      <c r="H94" s="53" t="s">
        <v>622</v>
      </c>
      <c r="I94" s="53" t="s">
        <v>623</v>
      </c>
      <c r="J94" s="53" t="s">
        <v>520</v>
      </c>
      <c r="K94" s="54" t="s">
        <v>521</v>
      </c>
      <c r="L94" s="53" t="s">
        <v>624</v>
      </c>
      <c r="M94" s="53" t="s">
        <v>625</v>
      </c>
      <c r="N94" s="53" t="s">
        <v>626</v>
      </c>
      <c r="O94" s="55">
        <f>65+12</f>
        <v>77</v>
      </c>
      <c r="P94" s="56" t="s">
        <v>57</v>
      </c>
      <c r="Q94" s="55">
        <f>1008+186</f>
        <v>1194</v>
      </c>
      <c r="R94" s="55">
        <v>3424</v>
      </c>
      <c r="S94" s="55">
        <v>14290</v>
      </c>
      <c r="T94" s="56" t="s">
        <v>305</v>
      </c>
      <c r="U94" s="56" t="s">
        <v>113</v>
      </c>
      <c r="V94" s="55">
        <v>959</v>
      </c>
      <c r="W94" s="55">
        <v>528</v>
      </c>
      <c r="X94" s="56">
        <v>15777</v>
      </c>
      <c r="Y94" s="56">
        <v>73</v>
      </c>
      <c r="Z94" s="56">
        <v>43</v>
      </c>
      <c r="AA94" s="56">
        <v>80.325</v>
      </c>
      <c r="AB94" s="56">
        <v>44.2</v>
      </c>
      <c r="AC94" s="56" t="s">
        <v>60</v>
      </c>
      <c r="AD94" s="56" t="s">
        <v>60</v>
      </c>
      <c r="AE94" s="57">
        <v>1008</v>
      </c>
      <c r="AF94" s="57">
        <v>509</v>
      </c>
      <c r="AG94" s="57">
        <v>186</v>
      </c>
      <c r="AH94" s="57">
        <v>12773</v>
      </c>
      <c r="AI94" s="55">
        <v>65</v>
      </c>
      <c r="AJ94" s="55">
        <v>89</v>
      </c>
      <c r="AK94" s="55">
        <v>12</v>
      </c>
      <c r="AL94" s="55">
        <v>3270</v>
      </c>
      <c r="AM94" s="55">
        <v>14290</v>
      </c>
      <c r="AN94" s="55">
        <v>3424</v>
      </c>
      <c r="AO94" s="58">
        <v>15.5</v>
      </c>
      <c r="AP94" s="58">
        <v>5.721</v>
      </c>
      <c r="AQ94" s="58">
        <v>15.492</v>
      </c>
      <c r="AR94" s="58">
        <v>3.906</v>
      </c>
      <c r="AS94" s="36"/>
    </row>
    <row r="95" spans="1:45" ht="168">
      <c r="A95" s="50" t="s">
        <v>627</v>
      </c>
      <c r="B95" s="51" t="s">
        <v>526</v>
      </c>
      <c r="C95" s="52" t="s">
        <v>628</v>
      </c>
      <c r="D95" s="53">
        <v>7452.2</v>
      </c>
      <c r="E95" s="53" t="s">
        <v>528</v>
      </c>
      <c r="F95" s="53" t="s">
        <v>529</v>
      </c>
      <c r="G95" s="53" t="s">
        <v>629</v>
      </c>
      <c r="H95" s="53" t="s">
        <v>630</v>
      </c>
      <c r="I95" s="53">
        <v>5</v>
      </c>
      <c r="J95" s="53" t="s">
        <v>532</v>
      </c>
      <c r="K95" s="54" t="s">
        <v>533</v>
      </c>
      <c r="L95" s="53" t="s">
        <v>631</v>
      </c>
      <c r="M95" s="53" t="s">
        <v>632</v>
      </c>
      <c r="N95" s="53">
        <v>36</v>
      </c>
      <c r="O95" s="55">
        <f>12+0</f>
        <v>12</v>
      </c>
      <c r="P95" s="56" t="s">
        <v>57</v>
      </c>
      <c r="Q95" s="55">
        <f>186+0</f>
        <v>186</v>
      </c>
      <c r="R95" s="55">
        <v>745</v>
      </c>
      <c r="S95" s="55">
        <v>2939</v>
      </c>
      <c r="T95" s="56" t="s">
        <v>305</v>
      </c>
      <c r="U95" s="56" t="s">
        <v>113</v>
      </c>
      <c r="V95" s="55">
        <v>149</v>
      </c>
      <c r="W95" s="55">
        <v>82</v>
      </c>
      <c r="X95" s="56">
        <v>3170</v>
      </c>
      <c r="Y95" s="56">
        <v>11</v>
      </c>
      <c r="Z95" s="56">
        <v>7</v>
      </c>
      <c r="AA95" s="56">
        <v>80.325</v>
      </c>
      <c r="AB95" s="56">
        <v>44.2</v>
      </c>
      <c r="AC95" s="56" t="s">
        <v>60</v>
      </c>
      <c r="AD95" s="56" t="s">
        <v>60</v>
      </c>
      <c r="AE95" s="57">
        <v>186</v>
      </c>
      <c r="AF95" s="57">
        <v>36</v>
      </c>
      <c r="AG95" s="57"/>
      <c r="AH95" s="57">
        <v>2717</v>
      </c>
      <c r="AI95" s="55">
        <v>12</v>
      </c>
      <c r="AJ95" s="55">
        <v>5</v>
      </c>
      <c r="AK95" s="55"/>
      <c r="AL95" s="55">
        <v>728</v>
      </c>
      <c r="AM95" s="55">
        <v>2939</v>
      </c>
      <c r="AN95" s="55">
        <v>745</v>
      </c>
      <c r="AO95" s="58">
        <v>15.5</v>
      </c>
      <c r="AP95" s="58">
        <v>7.195</v>
      </c>
      <c r="AQ95" s="58">
        <v>15.475</v>
      </c>
      <c r="AR95" s="58">
        <v>3.732</v>
      </c>
      <c r="AS95" s="36"/>
    </row>
    <row r="96" spans="1:45" ht="84">
      <c r="A96" s="50" t="s">
        <v>633</v>
      </c>
      <c r="B96" s="51" t="s">
        <v>634</v>
      </c>
      <c r="C96" s="52" t="s">
        <v>635</v>
      </c>
      <c r="D96" s="53">
        <v>7759.8</v>
      </c>
      <c r="E96" s="53" t="s">
        <v>636</v>
      </c>
      <c r="F96" s="53"/>
      <c r="G96" s="53">
        <v>-22</v>
      </c>
      <c r="H96" s="53" t="s">
        <v>637</v>
      </c>
      <c r="I96" s="53"/>
      <c r="J96" s="53" t="s">
        <v>638</v>
      </c>
      <c r="K96" s="54"/>
      <c r="L96" s="53">
        <v>-119</v>
      </c>
      <c r="M96" s="53" t="s">
        <v>639</v>
      </c>
      <c r="N96" s="53"/>
      <c r="O96" s="55">
        <f>0+0</f>
        <v>0</v>
      </c>
      <c r="P96" s="56" t="s">
        <v>121</v>
      </c>
      <c r="Q96" s="55">
        <f>0+0</f>
        <v>0</v>
      </c>
      <c r="R96" s="55">
        <v>-22</v>
      </c>
      <c r="S96" s="55">
        <v>-119</v>
      </c>
      <c r="T96" s="56"/>
      <c r="U96" s="56"/>
      <c r="V96" s="55"/>
      <c r="W96" s="55"/>
      <c r="X96" s="56">
        <v>-119</v>
      </c>
      <c r="Y96" s="56"/>
      <c r="Z96" s="56"/>
      <c r="AA96" s="56">
        <v>80.325</v>
      </c>
      <c r="AB96" s="56">
        <v>44.2</v>
      </c>
      <c r="AC96" s="56" t="s">
        <v>60</v>
      </c>
      <c r="AD96" s="56" t="s">
        <v>60</v>
      </c>
      <c r="AE96" s="57"/>
      <c r="AF96" s="57"/>
      <c r="AG96" s="57"/>
      <c r="AH96" s="57">
        <v>-119</v>
      </c>
      <c r="AI96" s="55"/>
      <c r="AJ96" s="55"/>
      <c r="AK96" s="55"/>
      <c r="AL96" s="55">
        <v>-22</v>
      </c>
      <c r="AM96" s="55">
        <v>-119</v>
      </c>
      <c r="AN96" s="55">
        <v>-22</v>
      </c>
      <c r="AO96" s="58" t="s">
        <v>23</v>
      </c>
      <c r="AP96" s="58" t="s">
        <v>23</v>
      </c>
      <c r="AQ96" s="58" t="s">
        <v>23</v>
      </c>
      <c r="AR96" s="58">
        <v>5.417</v>
      </c>
      <c r="AS96" s="36"/>
    </row>
    <row r="97" spans="1:45" ht="96">
      <c r="A97" s="50" t="s">
        <v>640</v>
      </c>
      <c r="B97" s="51" t="s">
        <v>641</v>
      </c>
      <c r="C97" s="52" t="s">
        <v>642</v>
      </c>
      <c r="D97" s="53">
        <v>7065.42</v>
      </c>
      <c r="E97" s="53" t="s">
        <v>643</v>
      </c>
      <c r="F97" s="53"/>
      <c r="G97" s="53">
        <v>-707</v>
      </c>
      <c r="H97" s="53" t="s">
        <v>644</v>
      </c>
      <c r="I97" s="53"/>
      <c r="J97" s="53" t="s">
        <v>645</v>
      </c>
      <c r="K97" s="54"/>
      <c r="L97" s="53">
        <v>-2602</v>
      </c>
      <c r="M97" s="53" t="s">
        <v>646</v>
      </c>
      <c r="N97" s="53"/>
      <c r="O97" s="55">
        <f>0+0</f>
        <v>0</v>
      </c>
      <c r="P97" s="56" t="s">
        <v>121</v>
      </c>
      <c r="Q97" s="55">
        <f>0+0</f>
        <v>0</v>
      </c>
      <c r="R97" s="55">
        <v>-707</v>
      </c>
      <c r="S97" s="55">
        <v>-2602</v>
      </c>
      <c r="T97" s="56"/>
      <c r="U97" s="56"/>
      <c r="V97" s="55"/>
      <c r="W97" s="55"/>
      <c r="X97" s="56">
        <v>-2602</v>
      </c>
      <c r="Y97" s="56"/>
      <c r="Z97" s="56"/>
      <c r="AA97" s="56">
        <v>80.325</v>
      </c>
      <c r="AB97" s="56">
        <v>44.2</v>
      </c>
      <c r="AC97" s="56" t="s">
        <v>60</v>
      </c>
      <c r="AD97" s="56" t="s">
        <v>60</v>
      </c>
      <c r="AE97" s="57"/>
      <c r="AF97" s="57"/>
      <c r="AG97" s="57"/>
      <c r="AH97" s="57">
        <v>-2602</v>
      </c>
      <c r="AI97" s="55"/>
      <c r="AJ97" s="55"/>
      <c r="AK97" s="55"/>
      <c r="AL97" s="55">
        <v>-707</v>
      </c>
      <c r="AM97" s="55">
        <v>-2602</v>
      </c>
      <c r="AN97" s="55">
        <v>-707</v>
      </c>
      <c r="AO97" s="58" t="s">
        <v>23</v>
      </c>
      <c r="AP97" s="58" t="s">
        <v>23</v>
      </c>
      <c r="AQ97" s="58" t="s">
        <v>23</v>
      </c>
      <c r="AR97" s="58">
        <v>3.68</v>
      </c>
      <c r="AS97" s="36"/>
    </row>
    <row r="98" spans="1:45" ht="84">
      <c r="A98" s="59" t="s">
        <v>647</v>
      </c>
      <c r="B98" s="60" t="s">
        <v>648</v>
      </c>
      <c r="C98" s="61" t="s">
        <v>628</v>
      </c>
      <c r="D98" s="62">
        <v>9620.11</v>
      </c>
      <c r="E98" s="62" t="s">
        <v>649</v>
      </c>
      <c r="F98" s="62"/>
      <c r="G98" s="62">
        <v>962</v>
      </c>
      <c r="H98" s="62" t="s">
        <v>650</v>
      </c>
      <c r="I98" s="62"/>
      <c r="J98" s="62" t="s">
        <v>651</v>
      </c>
      <c r="K98" s="63"/>
      <c r="L98" s="62">
        <v>3471</v>
      </c>
      <c r="M98" s="62" t="s">
        <v>652</v>
      </c>
      <c r="N98" s="62"/>
      <c r="O98" s="64">
        <f>0+0</f>
        <v>0</v>
      </c>
      <c r="P98" s="65" t="s">
        <v>121</v>
      </c>
      <c r="Q98" s="64">
        <f>0+0</f>
        <v>0</v>
      </c>
      <c r="R98" s="64">
        <v>962</v>
      </c>
      <c r="S98" s="64">
        <v>3471</v>
      </c>
      <c r="T98" s="65"/>
      <c r="U98" s="65"/>
      <c r="V98" s="64"/>
      <c r="W98" s="64"/>
      <c r="X98" s="65">
        <v>3471</v>
      </c>
      <c r="Y98" s="65"/>
      <c r="Z98" s="65"/>
      <c r="AA98" s="65">
        <v>80.325</v>
      </c>
      <c r="AB98" s="65">
        <v>44.2</v>
      </c>
      <c r="AC98" s="65" t="s">
        <v>60</v>
      </c>
      <c r="AD98" s="65" t="s">
        <v>60</v>
      </c>
      <c r="AE98" s="66"/>
      <c r="AF98" s="66"/>
      <c r="AG98" s="66"/>
      <c r="AH98" s="66">
        <v>3471</v>
      </c>
      <c r="AI98" s="64"/>
      <c r="AJ98" s="64"/>
      <c r="AK98" s="64"/>
      <c r="AL98" s="64">
        <v>962</v>
      </c>
      <c r="AM98" s="64">
        <v>3471</v>
      </c>
      <c r="AN98" s="64">
        <v>962</v>
      </c>
      <c r="AO98" s="67" t="s">
        <v>23</v>
      </c>
      <c r="AP98" s="67" t="s">
        <v>23</v>
      </c>
      <c r="AQ98" s="67" t="s">
        <v>23</v>
      </c>
      <c r="AR98" s="67">
        <v>3.608</v>
      </c>
      <c r="AS98" s="36"/>
    </row>
    <row r="99" spans="1:45" ht="21" customHeight="1">
      <c r="A99" s="93" t="s">
        <v>653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36"/>
    </row>
    <row r="100" spans="1:45" ht="180">
      <c r="A100" s="50" t="s">
        <v>654</v>
      </c>
      <c r="B100" s="51" t="s">
        <v>655</v>
      </c>
      <c r="C100" s="52" t="s">
        <v>656</v>
      </c>
      <c r="D100" s="53">
        <v>983.88</v>
      </c>
      <c r="E100" s="53" t="s">
        <v>657</v>
      </c>
      <c r="F100" s="53">
        <v>1.1</v>
      </c>
      <c r="G100" s="53" t="s">
        <v>658</v>
      </c>
      <c r="H100" s="53" t="s">
        <v>659</v>
      </c>
      <c r="I100" s="53">
        <v>1</v>
      </c>
      <c r="J100" s="53" t="s">
        <v>660</v>
      </c>
      <c r="K100" s="54">
        <v>8.057</v>
      </c>
      <c r="L100" s="53" t="s">
        <v>661</v>
      </c>
      <c r="M100" s="53" t="s">
        <v>662</v>
      </c>
      <c r="N100" s="53">
        <v>8</v>
      </c>
      <c r="O100" s="55">
        <f>4+0</f>
        <v>4</v>
      </c>
      <c r="P100" s="56" t="s">
        <v>57</v>
      </c>
      <c r="Q100" s="55">
        <f>62+0</f>
        <v>62</v>
      </c>
      <c r="R100" s="55">
        <v>984</v>
      </c>
      <c r="S100" s="55">
        <v>3417</v>
      </c>
      <c r="T100" s="56" t="s">
        <v>663</v>
      </c>
      <c r="U100" s="56" t="s">
        <v>664</v>
      </c>
      <c r="V100" s="55">
        <v>61</v>
      </c>
      <c r="W100" s="55">
        <v>35</v>
      </c>
      <c r="X100" s="56">
        <v>3513</v>
      </c>
      <c r="Y100" s="56">
        <v>5</v>
      </c>
      <c r="Z100" s="56">
        <v>3</v>
      </c>
      <c r="AA100" s="56">
        <v>97.92</v>
      </c>
      <c r="AB100" s="56">
        <v>56.44</v>
      </c>
      <c r="AC100" s="56" t="s">
        <v>60</v>
      </c>
      <c r="AD100" s="56" t="s">
        <v>60</v>
      </c>
      <c r="AE100" s="57">
        <v>62</v>
      </c>
      <c r="AF100" s="57">
        <v>8</v>
      </c>
      <c r="AG100" s="57"/>
      <c r="AH100" s="57">
        <v>3347</v>
      </c>
      <c r="AI100" s="55">
        <v>4</v>
      </c>
      <c r="AJ100" s="55">
        <v>1</v>
      </c>
      <c r="AK100" s="55"/>
      <c r="AL100" s="55">
        <v>979</v>
      </c>
      <c r="AM100" s="55">
        <v>3417</v>
      </c>
      <c r="AN100" s="55">
        <v>984</v>
      </c>
      <c r="AO100" s="58">
        <v>15.5</v>
      </c>
      <c r="AP100" s="58">
        <v>8.057</v>
      </c>
      <c r="AQ100" s="58" t="s">
        <v>23</v>
      </c>
      <c r="AR100" s="58">
        <v>3.419</v>
      </c>
      <c r="AS100" s="36"/>
    </row>
    <row r="101" spans="1:45" ht="168">
      <c r="A101" s="50" t="s">
        <v>665</v>
      </c>
      <c r="B101" s="51" t="s">
        <v>666</v>
      </c>
      <c r="C101" s="52" t="s">
        <v>667</v>
      </c>
      <c r="D101" s="53">
        <v>7309.43</v>
      </c>
      <c r="E101" s="53" t="s">
        <v>668</v>
      </c>
      <c r="F101" s="53" t="s">
        <v>669</v>
      </c>
      <c r="G101" s="53" t="s">
        <v>670</v>
      </c>
      <c r="H101" s="53" t="s">
        <v>671</v>
      </c>
      <c r="I101" s="53">
        <v>7</v>
      </c>
      <c r="J101" s="53" t="s">
        <v>672</v>
      </c>
      <c r="K101" s="54" t="s">
        <v>673</v>
      </c>
      <c r="L101" s="53" t="s">
        <v>674</v>
      </c>
      <c r="M101" s="53" t="s">
        <v>675</v>
      </c>
      <c r="N101" s="53">
        <v>44</v>
      </c>
      <c r="O101" s="55">
        <f>8+0</f>
        <v>8</v>
      </c>
      <c r="P101" s="56" t="s">
        <v>57</v>
      </c>
      <c r="Q101" s="55">
        <f>124+0</f>
        <v>124</v>
      </c>
      <c r="R101" s="55">
        <v>731</v>
      </c>
      <c r="S101" s="55">
        <v>1314</v>
      </c>
      <c r="T101" s="56" t="s">
        <v>663</v>
      </c>
      <c r="U101" s="56" t="s">
        <v>664</v>
      </c>
      <c r="V101" s="55">
        <v>121</v>
      </c>
      <c r="W101" s="55">
        <v>70</v>
      </c>
      <c r="X101" s="56">
        <v>1505</v>
      </c>
      <c r="Y101" s="56">
        <v>9</v>
      </c>
      <c r="Z101" s="56">
        <v>6</v>
      </c>
      <c r="AA101" s="56">
        <v>97.92</v>
      </c>
      <c r="AB101" s="56">
        <v>56.44</v>
      </c>
      <c r="AC101" s="56" t="s">
        <v>60</v>
      </c>
      <c r="AD101" s="56" t="s">
        <v>60</v>
      </c>
      <c r="AE101" s="57">
        <v>124</v>
      </c>
      <c r="AF101" s="57">
        <v>44</v>
      </c>
      <c r="AG101" s="57"/>
      <c r="AH101" s="57">
        <v>1146</v>
      </c>
      <c r="AI101" s="55">
        <v>8</v>
      </c>
      <c r="AJ101" s="55">
        <v>7</v>
      </c>
      <c r="AK101" s="55"/>
      <c r="AL101" s="55">
        <v>716</v>
      </c>
      <c r="AM101" s="55">
        <v>1314</v>
      </c>
      <c r="AN101" s="55">
        <v>731</v>
      </c>
      <c r="AO101" s="58">
        <v>15.5</v>
      </c>
      <c r="AP101" s="58">
        <v>6.265</v>
      </c>
      <c r="AQ101" s="58">
        <v>15.541</v>
      </c>
      <c r="AR101" s="58">
        <v>1.6</v>
      </c>
      <c r="AS101" s="36"/>
    </row>
    <row r="102" spans="1:45" ht="180">
      <c r="A102" s="50" t="s">
        <v>676</v>
      </c>
      <c r="B102" s="51" t="s">
        <v>677</v>
      </c>
      <c r="C102" s="52" t="s">
        <v>678</v>
      </c>
      <c r="D102" s="53">
        <v>104.29</v>
      </c>
      <c r="E102" s="53" t="s">
        <v>679</v>
      </c>
      <c r="F102" s="53" t="s">
        <v>680</v>
      </c>
      <c r="G102" s="53" t="s">
        <v>681</v>
      </c>
      <c r="H102" s="53" t="s">
        <v>682</v>
      </c>
      <c r="I102" s="53" t="s">
        <v>683</v>
      </c>
      <c r="J102" s="53" t="s">
        <v>684</v>
      </c>
      <c r="K102" s="54" t="s">
        <v>685</v>
      </c>
      <c r="L102" s="53" t="s">
        <v>686</v>
      </c>
      <c r="M102" s="53" t="s">
        <v>687</v>
      </c>
      <c r="N102" s="53" t="s">
        <v>688</v>
      </c>
      <c r="O102" s="55">
        <f>34+11</f>
        <v>45</v>
      </c>
      <c r="P102" s="56" t="s">
        <v>57</v>
      </c>
      <c r="Q102" s="55">
        <f>527+170</f>
        <v>697</v>
      </c>
      <c r="R102" s="55">
        <v>209</v>
      </c>
      <c r="S102" s="55">
        <v>1468</v>
      </c>
      <c r="T102" s="56" t="s">
        <v>689</v>
      </c>
      <c r="U102" s="56" t="s">
        <v>690</v>
      </c>
      <c r="V102" s="55">
        <v>770</v>
      </c>
      <c r="W102" s="55">
        <v>422</v>
      </c>
      <c r="X102" s="56">
        <v>2660</v>
      </c>
      <c r="Y102" s="56">
        <v>59</v>
      </c>
      <c r="Z102" s="56">
        <v>34</v>
      </c>
      <c r="AA102" s="56">
        <v>110.5</v>
      </c>
      <c r="AB102" s="56">
        <v>60.52</v>
      </c>
      <c r="AC102" s="56" t="s">
        <v>60</v>
      </c>
      <c r="AD102" s="56" t="s">
        <v>60</v>
      </c>
      <c r="AE102" s="57">
        <v>527</v>
      </c>
      <c r="AF102" s="57">
        <v>805</v>
      </c>
      <c r="AG102" s="57">
        <v>170</v>
      </c>
      <c r="AH102" s="57">
        <v>136</v>
      </c>
      <c r="AI102" s="55">
        <v>34</v>
      </c>
      <c r="AJ102" s="55">
        <v>149</v>
      </c>
      <c r="AK102" s="55">
        <v>11</v>
      </c>
      <c r="AL102" s="55">
        <v>26</v>
      </c>
      <c r="AM102" s="55">
        <v>1468</v>
      </c>
      <c r="AN102" s="55">
        <v>209</v>
      </c>
      <c r="AO102" s="58">
        <v>15.5</v>
      </c>
      <c r="AP102" s="58">
        <v>5.401</v>
      </c>
      <c r="AQ102" s="58">
        <v>15.472</v>
      </c>
      <c r="AR102" s="58">
        <v>5.216</v>
      </c>
      <c r="AS102" s="36"/>
    </row>
    <row r="103" spans="1:45" ht="180">
      <c r="A103" s="50" t="s">
        <v>691</v>
      </c>
      <c r="B103" s="51" t="s">
        <v>692</v>
      </c>
      <c r="C103" s="52" t="s">
        <v>693</v>
      </c>
      <c r="D103" s="53">
        <v>84.5</v>
      </c>
      <c r="E103" s="53" t="s">
        <v>694</v>
      </c>
      <c r="F103" s="53" t="s">
        <v>695</v>
      </c>
      <c r="G103" s="53" t="s">
        <v>696</v>
      </c>
      <c r="H103" s="53" t="s">
        <v>697</v>
      </c>
      <c r="I103" s="53" t="s">
        <v>698</v>
      </c>
      <c r="J103" s="53" t="s">
        <v>699</v>
      </c>
      <c r="K103" s="54" t="s">
        <v>700</v>
      </c>
      <c r="L103" s="53" t="s">
        <v>701</v>
      </c>
      <c r="M103" s="53" t="s">
        <v>702</v>
      </c>
      <c r="N103" s="53" t="s">
        <v>703</v>
      </c>
      <c r="O103" s="55">
        <f>18+15</f>
        <v>33</v>
      </c>
      <c r="P103" s="56" t="s">
        <v>57</v>
      </c>
      <c r="Q103" s="55">
        <f>279+232</f>
        <v>511</v>
      </c>
      <c r="R103" s="55">
        <v>338</v>
      </c>
      <c r="S103" s="55">
        <v>1745</v>
      </c>
      <c r="T103" s="56" t="s">
        <v>689</v>
      </c>
      <c r="U103" s="56" t="s">
        <v>690</v>
      </c>
      <c r="V103" s="55">
        <v>565</v>
      </c>
      <c r="W103" s="55">
        <v>309</v>
      </c>
      <c r="X103" s="56">
        <v>2619</v>
      </c>
      <c r="Y103" s="56">
        <v>43</v>
      </c>
      <c r="Z103" s="56">
        <v>25</v>
      </c>
      <c r="AA103" s="56">
        <v>110.5</v>
      </c>
      <c r="AB103" s="56">
        <v>60.52</v>
      </c>
      <c r="AC103" s="56" t="s">
        <v>60</v>
      </c>
      <c r="AD103" s="56" t="s">
        <v>60</v>
      </c>
      <c r="AE103" s="57">
        <v>279</v>
      </c>
      <c r="AF103" s="57">
        <v>822</v>
      </c>
      <c r="AG103" s="57">
        <v>232</v>
      </c>
      <c r="AH103" s="57">
        <v>644</v>
      </c>
      <c r="AI103" s="55">
        <v>18</v>
      </c>
      <c r="AJ103" s="55">
        <v>168</v>
      </c>
      <c r="AK103" s="55">
        <v>15</v>
      </c>
      <c r="AL103" s="55">
        <v>152</v>
      </c>
      <c r="AM103" s="55">
        <v>1745</v>
      </c>
      <c r="AN103" s="55">
        <v>338</v>
      </c>
      <c r="AO103" s="58">
        <v>15.5</v>
      </c>
      <c r="AP103" s="58">
        <v>4.892</v>
      </c>
      <c r="AQ103" s="58">
        <v>15.495</v>
      </c>
      <c r="AR103" s="58">
        <v>4.237</v>
      </c>
      <c r="AS103" s="36"/>
    </row>
    <row r="104" spans="1:45" ht="120">
      <c r="A104" s="50" t="s">
        <v>704</v>
      </c>
      <c r="B104" s="51" t="s">
        <v>705</v>
      </c>
      <c r="C104" s="52" t="s">
        <v>706</v>
      </c>
      <c r="D104" s="53">
        <v>6.57</v>
      </c>
      <c r="E104" s="53" t="s">
        <v>707</v>
      </c>
      <c r="F104" s="53"/>
      <c r="G104" s="53" t="s">
        <v>708</v>
      </c>
      <c r="H104" s="53" t="s">
        <v>709</v>
      </c>
      <c r="I104" s="53"/>
      <c r="J104" s="53" t="s">
        <v>710</v>
      </c>
      <c r="K104" s="54"/>
      <c r="L104" s="53" t="s">
        <v>711</v>
      </c>
      <c r="M104" s="53" t="s">
        <v>712</v>
      </c>
      <c r="N104" s="53"/>
      <c r="O104" s="55">
        <f>10+0</f>
        <v>10</v>
      </c>
      <c r="P104" s="56" t="s">
        <v>57</v>
      </c>
      <c r="Q104" s="55">
        <f>155+0</f>
        <v>155</v>
      </c>
      <c r="R104" s="55">
        <v>13</v>
      </c>
      <c r="S104" s="55">
        <v>163</v>
      </c>
      <c r="T104" s="56" t="s">
        <v>498</v>
      </c>
      <c r="U104" s="56" t="s">
        <v>605</v>
      </c>
      <c r="V104" s="55">
        <v>105</v>
      </c>
      <c r="W104" s="55">
        <v>74</v>
      </c>
      <c r="X104" s="56">
        <v>342</v>
      </c>
      <c r="Y104" s="56">
        <v>8</v>
      </c>
      <c r="Z104" s="56">
        <v>6</v>
      </c>
      <c r="AA104" s="56">
        <v>68</v>
      </c>
      <c r="AB104" s="56">
        <v>48</v>
      </c>
      <c r="AC104" s="56" t="s">
        <v>60</v>
      </c>
      <c r="AD104" s="56" t="s">
        <v>60</v>
      </c>
      <c r="AE104" s="57">
        <v>155</v>
      </c>
      <c r="AF104" s="57"/>
      <c r="AG104" s="57"/>
      <c r="AH104" s="57">
        <v>8</v>
      </c>
      <c r="AI104" s="55">
        <v>10</v>
      </c>
      <c r="AJ104" s="55"/>
      <c r="AK104" s="55"/>
      <c r="AL104" s="55">
        <v>3</v>
      </c>
      <c r="AM104" s="55">
        <v>163</v>
      </c>
      <c r="AN104" s="55">
        <v>13</v>
      </c>
      <c r="AO104" s="58">
        <v>15.5</v>
      </c>
      <c r="AP104" s="58" t="s">
        <v>23</v>
      </c>
      <c r="AQ104" s="58" t="s">
        <v>23</v>
      </c>
      <c r="AR104" s="58">
        <v>2.831</v>
      </c>
      <c r="AS104" s="36"/>
    </row>
    <row r="105" spans="1:45" ht="120">
      <c r="A105" s="50" t="s">
        <v>713</v>
      </c>
      <c r="B105" s="51" t="s">
        <v>714</v>
      </c>
      <c r="C105" s="52" t="s">
        <v>715</v>
      </c>
      <c r="D105" s="53">
        <v>3269.97</v>
      </c>
      <c r="E105" s="53" t="s">
        <v>716</v>
      </c>
      <c r="F105" s="53">
        <v>435.6</v>
      </c>
      <c r="G105" s="53" t="s">
        <v>717</v>
      </c>
      <c r="H105" s="53" t="s">
        <v>718</v>
      </c>
      <c r="I105" s="53">
        <v>4</v>
      </c>
      <c r="J105" s="53" t="s">
        <v>719</v>
      </c>
      <c r="K105" s="54">
        <v>4.634</v>
      </c>
      <c r="L105" s="53" t="s">
        <v>720</v>
      </c>
      <c r="M105" s="53" t="s">
        <v>721</v>
      </c>
      <c r="N105" s="53">
        <v>19</v>
      </c>
      <c r="O105" s="55">
        <f>6+0</f>
        <v>6</v>
      </c>
      <c r="P105" s="56" t="s">
        <v>57</v>
      </c>
      <c r="Q105" s="55">
        <f>93+0</f>
        <v>93</v>
      </c>
      <c r="R105" s="55">
        <v>33</v>
      </c>
      <c r="S105" s="55">
        <v>216</v>
      </c>
      <c r="T105" s="56" t="s">
        <v>498</v>
      </c>
      <c r="U105" s="56" t="s">
        <v>605</v>
      </c>
      <c r="V105" s="55">
        <v>63</v>
      </c>
      <c r="W105" s="55">
        <v>45</v>
      </c>
      <c r="X105" s="56">
        <v>324</v>
      </c>
      <c r="Y105" s="56">
        <v>5</v>
      </c>
      <c r="Z105" s="56">
        <v>4</v>
      </c>
      <c r="AA105" s="56">
        <v>68</v>
      </c>
      <c r="AB105" s="56">
        <v>48</v>
      </c>
      <c r="AC105" s="56" t="s">
        <v>60</v>
      </c>
      <c r="AD105" s="56" t="s">
        <v>60</v>
      </c>
      <c r="AE105" s="57">
        <v>93</v>
      </c>
      <c r="AF105" s="57">
        <v>19</v>
      </c>
      <c r="AG105" s="57"/>
      <c r="AH105" s="57">
        <v>104</v>
      </c>
      <c r="AI105" s="55">
        <v>6</v>
      </c>
      <c r="AJ105" s="55">
        <v>4</v>
      </c>
      <c r="AK105" s="55"/>
      <c r="AL105" s="55">
        <v>23</v>
      </c>
      <c r="AM105" s="55">
        <v>216</v>
      </c>
      <c r="AN105" s="55">
        <v>33</v>
      </c>
      <c r="AO105" s="58">
        <v>15.5</v>
      </c>
      <c r="AP105" s="58">
        <v>4.634</v>
      </c>
      <c r="AQ105" s="58" t="s">
        <v>23</v>
      </c>
      <c r="AR105" s="58">
        <v>4.538</v>
      </c>
      <c r="AS105" s="36"/>
    </row>
    <row r="106" spans="1:45" ht="108">
      <c r="A106" s="50" t="s">
        <v>722</v>
      </c>
      <c r="B106" s="51" t="s">
        <v>723</v>
      </c>
      <c r="C106" s="52" t="s">
        <v>724</v>
      </c>
      <c r="D106" s="53">
        <v>178.54</v>
      </c>
      <c r="E106" s="53" t="s">
        <v>725</v>
      </c>
      <c r="F106" s="53" t="s">
        <v>726</v>
      </c>
      <c r="G106" s="53" t="s">
        <v>727</v>
      </c>
      <c r="H106" s="53" t="s">
        <v>728</v>
      </c>
      <c r="I106" s="53">
        <v>11</v>
      </c>
      <c r="J106" s="53" t="s">
        <v>729</v>
      </c>
      <c r="K106" s="54" t="s">
        <v>730</v>
      </c>
      <c r="L106" s="53" t="s">
        <v>731</v>
      </c>
      <c r="M106" s="53" t="s">
        <v>732</v>
      </c>
      <c r="N106" s="53">
        <v>64</v>
      </c>
      <c r="O106" s="55">
        <f>44+0</f>
        <v>44</v>
      </c>
      <c r="P106" s="56" t="s">
        <v>57</v>
      </c>
      <c r="Q106" s="55">
        <f>682+0</f>
        <v>682</v>
      </c>
      <c r="R106" s="55">
        <v>179</v>
      </c>
      <c r="S106" s="55">
        <v>1198</v>
      </c>
      <c r="T106" s="56" t="s">
        <v>498</v>
      </c>
      <c r="U106" s="56" t="s">
        <v>605</v>
      </c>
      <c r="V106" s="55">
        <v>464</v>
      </c>
      <c r="W106" s="55">
        <v>327</v>
      </c>
      <c r="X106" s="56">
        <v>1989</v>
      </c>
      <c r="Y106" s="56">
        <v>35</v>
      </c>
      <c r="Z106" s="56">
        <v>26</v>
      </c>
      <c r="AA106" s="56">
        <v>68</v>
      </c>
      <c r="AB106" s="56">
        <v>48</v>
      </c>
      <c r="AC106" s="56" t="s">
        <v>60</v>
      </c>
      <c r="AD106" s="56" t="s">
        <v>60</v>
      </c>
      <c r="AE106" s="57">
        <v>682</v>
      </c>
      <c r="AF106" s="57">
        <v>64</v>
      </c>
      <c r="AG106" s="57"/>
      <c r="AH106" s="57">
        <v>452</v>
      </c>
      <c r="AI106" s="55">
        <v>44</v>
      </c>
      <c r="AJ106" s="55">
        <v>11</v>
      </c>
      <c r="AK106" s="55"/>
      <c r="AL106" s="55">
        <v>124</v>
      </c>
      <c r="AM106" s="55">
        <v>1198</v>
      </c>
      <c r="AN106" s="55">
        <v>179</v>
      </c>
      <c r="AO106" s="58">
        <v>15.5</v>
      </c>
      <c r="AP106" s="58">
        <v>5.785</v>
      </c>
      <c r="AQ106" s="58">
        <v>15.633</v>
      </c>
      <c r="AR106" s="58">
        <v>3.648</v>
      </c>
      <c r="AS106" s="36"/>
    </row>
    <row r="107" spans="1:45" ht="120">
      <c r="A107" s="50" t="s">
        <v>733</v>
      </c>
      <c r="B107" s="51" t="s">
        <v>734</v>
      </c>
      <c r="C107" s="52" t="s">
        <v>735</v>
      </c>
      <c r="D107" s="53">
        <v>809.97</v>
      </c>
      <c r="E107" s="53" t="s">
        <v>736</v>
      </c>
      <c r="F107" s="53" t="s">
        <v>737</v>
      </c>
      <c r="G107" s="53" t="s">
        <v>738</v>
      </c>
      <c r="H107" s="53" t="s">
        <v>739</v>
      </c>
      <c r="I107" s="53"/>
      <c r="J107" s="53" t="s">
        <v>740</v>
      </c>
      <c r="K107" s="54" t="s">
        <v>741</v>
      </c>
      <c r="L107" s="53" t="s">
        <v>742</v>
      </c>
      <c r="M107" s="53" t="s">
        <v>743</v>
      </c>
      <c r="N107" s="53"/>
      <c r="O107" s="55">
        <f>4+0</f>
        <v>4</v>
      </c>
      <c r="P107" s="56" t="s">
        <v>57</v>
      </c>
      <c r="Q107" s="55">
        <f>50+0</f>
        <v>50</v>
      </c>
      <c r="R107" s="55">
        <v>8</v>
      </c>
      <c r="S107" s="55">
        <v>56</v>
      </c>
      <c r="T107" s="56" t="s">
        <v>744</v>
      </c>
      <c r="U107" s="56" t="s">
        <v>59</v>
      </c>
      <c r="V107" s="55">
        <v>40</v>
      </c>
      <c r="W107" s="55">
        <v>26</v>
      </c>
      <c r="X107" s="56">
        <v>122</v>
      </c>
      <c r="Y107" s="56">
        <v>4</v>
      </c>
      <c r="Z107" s="56">
        <v>3</v>
      </c>
      <c r="AA107" s="56">
        <v>80.75</v>
      </c>
      <c r="AB107" s="56">
        <v>52</v>
      </c>
      <c r="AC107" s="56" t="s">
        <v>60</v>
      </c>
      <c r="AD107" s="56" t="s">
        <v>60</v>
      </c>
      <c r="AE107" s="57">
        <v>50</v>
      </c>
      <c r="AF107" s="57"/>
      <c r="AG107" s="57"/>
      <c r="AH107" s="57">
        <v>6</v>
      </c>
      <c r="AI107" s="55">
        <v>4</v>
      </c>
      <c r="AJ107" s="55"/>
      <c r="AK107" s="55"/>
      <c r="AL107" s="55">
        <v>4</v>
      </c>
      <c r="AM107" s="55">
        <v>56</v>
      </c>
      <c r="AN107" s="55">
        <v>8</v>
      </c>
      <c r="AO107" s="58">
        <v>12.393</v>
      </c>
      <c r="AP107" s="58">
        <v>3.87</v>
      </c>
      <c r="AQ107" s="58">
        <v>11.735</v>
      </c>
      <c r="AR107" s="58">
        <v>1.613</v>
      </c>
      <c r="AS107" s="36"/>
    </row>
    <row r="108" spans="1:45" ht="120">
      <c r="A108" s="50" t="s">
        <v>745</v>
      </c>
      <c r="B108" s="51" t="s">
        <v>746</v>
      </c>
      <c r="C108" s="52" t="s">
        <v>747</v>
      </c>
      <c r="D108" s="53">
        <v>1302.89</v>
      </c>
      <c r="E108" s="53" t="s">
        <v>748</v>
      </c>
      <c r="F108" s="53" t="s">
        <v>749</v>
      </c>
      <c r="G108" s="53" t="s">
        <v>750</v>
      </c>
      <c r="H108" s="53" t="s">
        <v>751</v>
      </c>
      <c r="I108" s="53" t="s">
        <v>752</v>
      </c>
      <c r="J108" s="53" t="s">
        <v>753</v>
      </c>
      <c r="K108" s="54" t="s">
        <v>754</v>
      </c>
      <c r="L108" s="53" t="s">
        <v>755</v>
      </c>
      <c r="M108" s="53" t="s">
        <v>756</v>
      </c>
      <c r="N108" s="53" t="s">
        <v>757</v>
      </c>
      <c r="O108" s="55">
        <f>44+2</f>
        <v>46</v>
      </c>
      <c r="P108" s="56" t="s">
        <v>57</v>
      </c>
      <c r="Q108" s="55">
        <f>682+31</f>
        <v>713</v>
      </c>
      <c r="R108" s="55">
        <v>156</v>
      </c>
      <c r="S108" s="55">
        <v>949</v>
      </c>
      <c r="T108" s="56" t="s">
        <v>498</v>
      </c>
      <c r="U108" s="56" t="s">
        <v>605</v>
      </c>
      <c r="V108" s="55">
        <v>485</v>
      </c>
      <c r="W108" s="55">
        <v>342</v>
      </c>
      <c r="X108" s="56">
        <v>1776</v>
      </c>
      <c r="Y108" s="56">
        <v>37</v>
      </c>
      <c r="Z108" s="56">
        <v>28</v>
      </c>
      <c r="AA108" s="56">
        <v>68</v>
      </c>
      <c r="AB108" s="56">
        <v>48</v>
      </c>
      <c r="AC108" s="56" t="s">
        <v>60</v>
      </c>
      <c r="AD108" s="56" t="s">
        <v>60</v>
      </c>
      <c r="AE108" s="57">
        <v>682</v>
      </c>
      <c r="AF108" s="57">
        <v>105</v>
      </c>
      <c r="AG108" s="57">
        <v>31</v>
      </c>
      <c r="AH108" s="57">
        <v>162</v>
      </c>
      <c r="AI108" s="55">
        <v>44</v>
      </c>
      <c r="AJ108" s="55">
        <v>21</v>
      </c>
      <c r="AK108" s="55">
        <v>2</v>
      </c>
      <c r="AL108" s="55">
        <v>91</v>
      </c>
      <c r="AM108" s="55">
        <v>949</v>
      </c>
      <c r="AN108" s="55">
        <v>156</v>
      </c>
      <c r="AO108" s="58">
        <v>15.5</v>
      </c>
      <c r="AP108" s="58">
        <v>4.981</v>
      </c>
      <c r="AQ108" s="58">
        <v>15.478</v>
      </c>
      <c r="AR108" s="58">
        <v>1.775</v>
      </c>
      <c r="AS108" s="36"/>
    </row>
    <row r="109" spans="1:45" ht="120">
      <c r="A109" s="50" t="s">
        <v>758</v>
      </c>
      <c r="B109" s="51" t="s">
        <v>759</v>
      </c>
      <c r="C109" s="52" t="s">
        <v>760</v>
      </c>
      <c r="D109" s="53">
        <v>176.64</v>
      </c>
      <c r="E109" s="53" t="s">
        <v>761</v>
      </c>
      <c r="F109" s="53"/>
      <c r="G109" s="53" t="s">
        <v>762</v>
      </c>
      <c r="H109" s="53" t="s">
        <v>763</v>
      </c>
      <c r="I109" s="53"/>
      <c r="J109" s="53" t="s">
        <v>764</v>
      </c>
      <c r="K109" s="54"/>
      <c r="L109" s="53" t="s">
        <v>765</v>
      </c>
      <c r="M109" s="53" t="s">
        <v>766</v>
      </c>
      <c r="N109" s="53"/>
      <c r="O109" s="55">
        <f>32+0</f>
        <v>32</v>
      </c>
      <c r="P109" s="56" t="s">
        <v>57</v>
      </c>
      <c r="Q109" s="55">
        <f>496+0</f>
        <v>496</v>
      </c>
      <c r="R109" s="55">
        <v>57</v>
      </c>
      <c r="S109" s="55">
        <v>596</v>
      </c>
      <c r="T109" s="56" t="s">
        <v>498</v>
      </c>
      <c r="U109" s="56" t="s">
        <v>605</v>
      </c>
      <c r="V109" s="55">
        <v>337</v>
      </c>
      <c r="W109" s="55">
        <v>238</v>
      </c>
      <c r="X109" s="56">
        <v>1171</v>
      </c>
      <c r="Y109" s="56">
        <v>26</v>
      </c>
      <c r="Z109" s="56">
        <v>19</v>
      </c>
      <c r="AA109" s="56">
        <v>68</v>
      </c>
      <c r="AB109" s="56">
        <v>48</v>
      </c>
      <c r="AC109" s="56" t="s">
        <v>60</v>
      </c>
      <c r="AD109" s="56" t="s">
        <v>60</v>
      </c>
      <c r="AE109" s="57">
        <v>496</v>
      </c>
      <c r="AF109" s="57"/>
      <c r="AG109" s="57"/>
      <c r="AH109" s="57">
        <v>100</v>
      </c>
      <c r="AI109" s="55">
        <v>32</v>
      </c>
      <c r="AJ109" s="55"/>
      <c r="AK109" s="55"/>
      <c r="AL109" s="55">
        <v>25</v>
      </c>
      <c r="AM109" s="55">
        <v>596</v>
      </c>
      <c r="AN109" s="55">
        <v>57</v>
      </c>
      <c r="AO109" s="58">
        <v>15.5</v>
      </c>
      <c r="AP109" s="58" t="s">
        <v>23</v>
      </c>
      <c r="AQ109" s="58" t="s">
        <v>23</v>
      </c>
      <c r="AR109" s="58">
        <v>3.992</v>
      </c>
      <c r="AS109" s="36"/>
    </row>
    <row r="110" spans="1:45" ht="108">
      <c r="A110" s="50" t="s">
        <v>767</v>
      </c>
      <c r="B110" s="51" t="s">
        <v>768</v>
      </c>
      <c r="C110" s="52" t="s">
        <v>656</v>
      </c>
      <c r="D110" s="53">
        <v>492.5</v>
      </c>
      <c r="E110" s="53" t="s">
        <v>769</v>
      </c>
      <c r="F110" s="53"/>
      <c r="G110" s="53">
        <v>493</v>
      </c>
      <c r="H110" s="53" t="s">
        <v>770</v>
      </c>
      <c r="I110" s="53"/>
      <c r="J110" s="53" t="s">
        <v>771</v>
      </c>
      <c r="K110" s="54"/>
      <c r="L110" s="53">
        <v>2455</v>
      </c>
      <c r="M110" s="53" t="s">
        <v>772</v>
      </c>
      <c r="N110" s="53"/>
      <c r="O110" s="55">
        <f>0+0</f>
        <v>0</v>
      </c>
      <c r="P110" s="56" t="s">
        <v>121</v>
      </c>
      <c r="Q110" s="55">
        <f>0+0</f>
        <v>0</v>
      </c>
      <c r="R110" s="55">
        <v>493</v>
      </c>
      <c r="S110" s="55">
        <v>2455</v>
      </c>
      <c r="T110" s="56"/>
      <c r="U110" s="56"/>
      <c r="V110" s="55"/>
      <c r="W110" s="55"/>
      <c r="X110" s="56">
        <v>2455</v>
      </c>
      <c r="Y110" s="56"/>
      <c r="Z110" s="56"/>
      <c r="AA110" s="56">
        <v>97.92</v>
      </c>
      <c r="AB110" s="56">
        <v>56.44</v>
      </c>
      <c r="AC110" s="56" t="s">
        <v>60</v>
      </c>
      <c r="AD110" s="56" t="s">
        <v>60</v>
      </c>
      <c r="AE110" s="57"/>
      <c r="AF110" s="57"/>
      <c r="AG110" s="57"/>
      <c r="AH110" s="57">
        <v>2455</v>
      </c>
      <c r="AI110" s="55"/>
      <c r="AJ110" s="55"/>
      <c r="AK110" s="55"/>
      <c r="AL110" s="55">
        <v>493</v>
      </c>
      <c r="AM110" s="55">
        <v>2455</v>
      </c>
      <c r="AN110" s="55">
        <v>493</v>
      </c>
      <c r="AO110" s="58" t="s">
        <v>23</v>
      </c>
      <c r="AP110" s="58" t="s">
        <v>23</v>
      </c>
      <c r="AQ110" s="58" t="s">
        <v>23</v>
      </c>
      <c r="AR110" s="58">
        <v>4.98</v>
      </c>
      <c r="AS110" s="36"/>
    </row>
    <row r="111" spans="1:45" ht="120">
      <c r="A111" s="50" t="s">
        <v>773</v>
      </c>
      <c r="B111" s="51" t="s">
        <v>774</v>
      </c>
      <c r="C111" s="52" t="s">
        <v>656</v>
      </c>
      <c r="D111" s="53">
        <v>417.19</v>
      </c>
      <c r="E111" s="53" t="s">
        <v>775</v>
      </c>
      <c r="F111" s="53"/>
      <c r="G111" s="53">
        <v>417</v>
      </c>
      <c r="H111" s="53" t="s">
        <v>776</v>
      </c>
      <c r="I111" s="53"/>
      <c r="J111" s="53" t="s">
        <v>771</v>
      </c>
      <c r="K111" s="54"/>
      <c r="L111" s="53">
        <v>2077</v>
      </c>
      <c r="M111" s="53" t="s">
        <v>777</v>
      </c>
      <c r="N111" s="53"/>
      <c r="O111" s="55">
        <f>0+0</f>
        <v>0</v>
      </c>
      <c r="P111" s="56" t="s">
        <v>121</v>
      </c>
      <c r="Q111" s="55">
        <f>0+0</f>
        <v>0</v>
      </c>
      <c r="R111" s="55">
        <v>417</v>
      </c>
      <c r="S111" s="55">
        <v>2077</v>
      </c>
      <c r="T111" s="56"/>
      <c r="U111" s="56"/>
      <c r="V111" s="55"/>
      <c r="W111" s="55"/>
      <c r="X111" s="56">
        <v>2077</v>
      </c>
      <c r="Y111" s="56"/>
      <c r="Z111" s="56"/>
      <c r="AA111" s="56">
        <v>97.92</v>
      </c>
      <c r="AB111" s="56">
        <v>56.44</v>
      </c>
      <c r="AC111" s="56" t="s">
        <v>60</v>
      </c>
      <c r="AD111" s="56" t="s">
        <v>60</v>
      </c>
      <c r="AE111" s="57"/>
      <c r="AF111" s="57"/>
      <c r="AG111" s="57"/>
      <c r="AH111" s="57">
        <v>2077</v>
      </c>
      <c r="AI111" s="55"/>
      <c r="AJ111" s="55"/>
      <c r="AK111" s="55"/>
      <c r="AL111" s="55">
        <v>417</v>
      </c>
      <c r="AM111" s="55">
        <v>2077</v>
      </c>
      <c r="AN111" s="55">
        <v>417</v>
      </c>
      <c r="AO111" s="58" t="s">
        <v>23</v>
      </c>
      <c r="AP111" s="58" t="s">
        <v>23</v>
      </c>
      <c r="AQ111" s="58" t="s">
        <v>23</v>
      </c>
      <c r="AR111" s="58">
        <v>4.98</v>
      </c>
      <c r="AS111" s="36"/>
    </row>
    <row r="112" spans="1:45" ht="108">
      <c r="A112" s="50" t="s">
        <v>778</v>
      </c>
      <c r="B112" s="51" t="s">
        <v>779</v>
      </c>
      <c r="C112" s="52" t="s">
        <v>780</v>
      </c>
      <c r="D112" s="53">
        <v>27.23</v>
      </c>
      <c r="E112" s="53" t="s">
        <v>781</v>
      </c>
      <c r="F112" s="53"/>
      <c r="G112" s="53">
        <v>54</v>
      </c>
      <c r="H112" s="53" t="s">
        <v>782</v>
      </c>
      <c r="I112" s="53"/>
      <c r="J112" s="53" t="s">
        <v>771</v>
      </c>
      <c r="K112" s="54"/>
      <c r="L112" s="53">
        <v>269</v>
      </c>
      <c r="M112" s="53" t="s">
        <v>783</v>
      </c>
      <c r="N112" s="53"/>
      <c r="O112" s="55">
        <f>0+0</f>
        <v>0</v>
      </c>
      <c r="P112" s="56" t="s">
        <v>121</v>
      </c>
      <c r="Q112" s="55">
        <f>0+0</f>
        <v>0</v>
      </c>
      <c r="R112" s="55">
        <v>54</v>
      </c>
      <c r="S112" s="55">
        <v>269</v>
      </c>
      <c r="T112" s="56"/>
      <c r="U112" s="56"/>
      <c r="V112" s="55"/>
      <c r="W112" s="55"/>
      <c r="X112" s="56">
        <v>269</v>
      </c>
      <c r="Y112" s="56"/>
      <c r="Z112" s="56"/>
      <c r="AA112" s="56">
        <v>97.92</v>
      </c>
      <c r="AB112" s="56">
        <v>56.44</v>
      </c>
      <c r="AC112" s="56" t="s">
        <v>60</v>
      </c>
      <c r="AD112" s="56" t="s">
        <v>60</v>
      </c>
      <c r="AE112" s="57"/>
      <c r="AF112" s="57"/>
      <c r="AG112" s="57"/>
      <c r="AH112" s="57">
        <v>269</v>
      </c>
      <c r="AI112" s="55"/>
      <c r="AJ112" s="55"/>
      <c r="AK112" s="55"/>
      <c r="AL112" s="55">
        <v>54</v>
      </c>
      <c r="AM112" s="55">
        <v>269</v>
      </c>
      <c r="AN112" s="55">
        <v>54</v>
      </c>
      <c r="AO112" s="58" t="s">
        <v>23</v>
      </c>
      <c r="AP112" s="58" t="s">
        <v>23</v>
      </c>
      <c r="AQ112" s="58" t="s">
        <v>23</v>
      </c>
      <c r="AR112" s="58">
        <v>4.98</v>
      </c>
      <c r="AS112" s="36"/>
    </row>
    <row r="113" spans="1:45" ht="108">
      <c r="A113" s="50" t="s">
        <v>784</v>
      </c>
      <c r="B113" s="51" t="s">
        <v>785</v>
      </c>
      <c r="C113" s="52" t="s">
        <v>780</v>
      </c>
      <c r="D113" s="53">
        <v>12.08</v>
      </c>
      <c r="E113" s="53" t="s">
        <v>786</v>
      </c>
      <c r="F113" s="53"/>
      <c r="G113" s="53">
        <v>24</v>
      </c>
      <c r="H113" s="53" t="s">
        <v>787</v>
      </c>
      <c r="I113" s="53"/>
      <c r="J113" s="53" t="s">
        <v>771</v>
      </c>
      <c r="K113" s="54"/>
      <c r="L113" s="53">
        <v>120</v>
      </c>
      <c r="M113" s="53" t="s">
        <v>788</v>
      </c>
      <c r="N113" s="53"/>
      <c r="O113" s="55">
        <f>0+0</f>
        <v>0</v>
      </c>
      <c r="P113" s="56" t="s">
        <v>121</v>
      </c>
      <c r="Q113" s="55">
        <f>0+0</f>
        <v>0</v>
      </c>
      <c r="R113" s="55">
        <v>24</v>
      </c>
      <c r="S113" s="55">
        <v>120</v>
      </c>
      <c r="T113" s="56"/>
      <c r="U113" s="56"/>
      <c r="V113" s="55"/>
      <c r="W113" s="55"/>
      <c r="X113" s="56">
        <v>120</v>
      </c>
      <c r="Y113" s="56"/>
      <c r="Z113" s="56"/>
      <c r="AA113" s="56">
        <v>97.92</v>
      </c>
      <c r="AB113" s="56">
        <v>56.44</v>
      </c>
      <c r="AC113" s="56" t="s">
        <v>60</v>
      </c>
      <c r="AD113" s="56" t="s">
        <v>60</v>
      </c>
      <c r="AE113" s="57"/>
      <c r="AF113" s="57"/>
      <c r="AG113" s="57"/>
      <c r="AH113" s="57">
        <v>120</v>
      </c>
      <c r="AI113" s="55"/>
      <c r="AJ113" s="55"/>
      <c r="AK113" s="55"/>
      <c r="AL113" s="55">
        <v>24</v>
      </c>
      <c r="AM113" s="55">
        <v>120</v>
      </c>
      <c r="AN113" s="55">
        <v>24</v>
      </c>
      <c r="AO113" s="58" t="s">
        <v>23</v>
      </c>
      <c r="AP113" s="58" t="s">
        <v>23</v>
      </c>
      <c r="AQ113" s="58" t="s">
        <v>23</v>
      </c>
      <c r="AR113" s="58">
        <v>4.98</v>
      </c>
      <c r="AS113" s="36"/>
    </row>
    <row r="114" spans="1:45" ht="120">
      <c r="A114" s="50" t="s">
        <v>789</v>
      </c>
      <c r="B114" s="51" t="s">
        <v>790</v>
      </c>
      <c r="C114" s="52" t="s">
        <v>791</v>
      </c>
      <c r="D114" s="53">
        <v>4593.32</v>
      </c>
      <c r="E114" s="53" t="s">
        <v>792</v>
      </c>
      <c r="F114" s="53" t="s">
        <v>793</v>
      </c>
      <c r="G114" s="53" t="s">
        <v>794</v>
      </c>
      <c r="H114" s="53" t="s">
        <v>795</v>
      </c>
      <c r="I114" s="53" t="s">
        <v>796</v>
      </c>
      <c r="J114" s="53" t="s">
        <v>797</v>
      </c>
      <c r="K114" s="54" t="s">
        <v>798</v>
      </c>
      <c r="L114" s="53" t="s">
        <v>799</v>
      </c>
      <c r="M114" s="53" t="s">
        <v>800</v>
      </c>
      <c r="N114" s="53" t="s">
        <v>801</v>
      </c>
      <c r="O114" s="55">
        <f>19+24</f>
        <v>43</v>
      </c>
      <c r="P114" s="56" t="s">
        <v>57</v>
      </c>
      <c r="Q114" s="55">
        <f>236+296</f>
        <v>532</v>
      </c>
      <c r="R114" s="55">
        <v>551</v>
      </c>
      <c r="S114" s="55">
        <v>2162</v>
      </c>
      <c r="T114" s="56" t="s">
        <v>744</v>
      </c>
      <c r="U114" s="56" t="s">
        <v>59</v>
      </c>
      <c r="V114" s="55">
        <v>430</v>
      </c>
      <c r="W114" s="55">
        <v>277</v>
      </c>
      <c r="X114" s="56">
        <v>2869</v>
      </c>
      <c r="Y114" s="56">
        <v>41</v>
      </c>
      <c r="Z114" s="56">
        <v>28</v>
      </c>
      <c r="AA114" s="56">
        <v>80.75</v>
      </c>
      <c r="AB114" s="56">
        <v>52</v>
      </c>
      <c r="AC114" s="56" t="s">
        <v>60</v>
      </c>
      <c r="AD114" s="56" t="s">
        <v>60</v>
      </c>
      <c r="AE114" s="57">
        <v>236</v>
      </c>
      <c r="AF114" s="57">
        <v>1002</v>
      </c>
      <c r="AG114" s="57">
        <v>296</v>
      </c>
      <c r="AH114" s="57">
        <v>924</v>
      </c>
      <c r="AI114" s="55">
        <v>19</v>
      </c>
      <c r="AJ114" s="55">
        <v>260</v>
      </c>
      <c r="AK114" s="55">
        <v>24</v>
      </c>
      <c r="AL114" s="55">
        <v>272</v>
      </c>
      <c r="AM114" s="55">
        <v>2162</v>
      </c>
      <c r="AN114" s="55">
        <v>551</v>
      </c>
      <c r="AO114" s="58">
        <v>12.4</v>
      </c>
      <c r="AP114" s="58">
        <v>3.853</v>
      </c>
      <c r="AQ114" s="58">
        <v>12.326</v>
      </c>
      <c r="AR114" s="58">
        <v>3.396</v>
      </c>
      <c r="AS114" s="36"/>
    </row>
    <row r="115" spans="1:45" ht="108">
      <c r="A115" s="50" t="s">
        <v>802</v>
      </c>
      <c r="B115" s="51" t="s">
        <v>803</v>
      </c>
      <c r="C115" s="52" t="s">
        <v>804</v>
      </c>
      <c r="D115" s="53">
        <v>8.91</v>
      </c>
      <c r="E115" s="53" t="s">
        <v>805</v>
      </c>
      <c r="F115" s="53"/>
      <c r="G115" s="53">
        <v>214</v>
      </c>
      <c r="H115" s="53" t="s">
        <v>806</v>
      </c>
      <c r="I115" s="53"/>
      <c r="J115" s="53" t="s">
        <v>771</v>
      </c>
      <c r="K115" s="54"/>
      <c r="L115" s="53">
        <v>1066</v>
      </c>
      <c r="M115" s="53" t="s">
        <v>807</v>
      </c>
      <c r="N115" s="53"/>
      <c r="O115" s="55">
        <f>0+0</f>
        <v>0</v>
      </c>
      <c r="P115" s="56" t="s">
        <v>121</v>
      </c>
      <c r="Q115" s="55">
        <f>0+0</f>
        <v>0</v>
      </c>
      <c r="R115" s="55">
        <v>214</v>
      </c>
      <c r="S115" s="55">
        <v>1066</v>
      </c>
      <c r="T115" s="56"/>
      <c r="U115" s="56"/>
      <c r="V115" s="55"/>
      <c r="W115" s="55"/>
      <c r="X115" s="56">
        <v>1066</v>
      </c>
      <c r="Y115" s="56"/>
      <c r="Z115" s="56"/>
      <c r="AA115" s="56">
        <v>97.92</v>
      </c>
      <c r="AB115" s="56">
        <v>56.44</v>
      </c>
      <c r="AC115" s="56" t="s">
        <v>60</v>
      </c>
      <c r="AD115" s="56" t="s">
        <v>60</v>
      </c>
      <c r="AE115" s="57"/>
      <c r="AF115" s="57"/>
      <c r="AG115" s="57"/>
      <c r="AH115" s="57">
        <v>1066</v>
      </c>
      <c r="AI115" s="55"/>
      <c r="AJ115" s="55"/>
      <c r="AK115" s="55"/>
      <c r="AL115" s="55">
        <v>214</v>
      </c>
      <c r="AM115" s="55">
        <v>1066</v>
      </c>
      <c r="AN115" s="55">
        <v>214</v>
      </c>
      <c r="AO115" s="58" t="s">
        <v>23</v>
      </c>
      <c r="AP115" s="58" t="s">
        <v>23</v>
      </c>
      <c r="AQ115" s="58" t="s">
        <v>23</v>
      </c>
      <c r="AR115" s="58">
        <v>4.98</v>
      </c>
      <c r="AS115" s="36"/>
    </row>
    <row r="116" spans="1:45" ht="108">
      <c r="A116" s="59" t="s">
        <v>808</v>
      </c>
      <c r="B116" s="60" t="s">
        <v>809</v>
      </c>
      <c r="C116" s="61" t="s">
        <v>810</v>
      </c>
      <c r="D116" s="62">
        <v>2.17</v>
      </c>
      <c r="E116" s="62" t="s">
        <v>811</v>
      </c>
      <c r="F116" s="62"/>
      <c r="G116" s="62">
        <v>26</v>
      </c>
      <c r="H116" s="62" t="s">
        <v>812</v>
      </c>
      <c r="I116" s="62"/>
      <c r="J116" s="62" t="s">
        <v>771</v>
      </c>
      <c r="K116" s="63"/>
      <c r="L116" s="62">
        <v>129</v>
      </c>
      <c r="M116" s="62" t="s">
        <v>813</v>
      </c>
      <c r="N116" s="62"/>
      <c r="O116" s="64">
        <f>0+0</f>
        <v>0</v>
      </c>
      <c r="P116" s="65" t="s">
        <v>121</v>
      </c>
      <c r="Q116" s="64">
        <f>0+0</f>
        <v>0</v>
      </c>
      <c r="R116" s="64">
        <v>26</v>
      </c>
      <c r="S116" s="64">
        <v>129</v>
      </c>
      <c r="T116" s="65"/>
      <c r="U116" s="65"/>
      <c r="V116" s="64"/>
      <c r="W116" s="64"/>
      <c r="X116" s="65">
        <v>129</v>
      </c>
      <c r="Y116" s="65"/>
      <c r="Z116" s="65"/>
      <c r="AA116" s="65">
        <v>97.92</v>
      </c>
      <c r="AB116" s="65">
        <v>56.44</v>
      </c>
      <c r="AC116" s="65" t="s">
        <v>60</v>
      </c>
      <c r="AD116" s="65" t="s">
        <v>60</v>
      </c>
      <c r="AE116" s="66"/>
      <c r="AF116" s="66"/>
      <c r="AG116" s="66"/>
      <c r="AH116" s="66">
        <v>129</v>
      </c>
      <c r="AI116" s="64"/>
      <c r="AJ116" s="64"/>
      <c r="AK116" s="64"/>
      <c r="AL116" s="64">
        <v>26</v>
      </c>
      <c r="AM116" s="64">
        <v>129</v>
      </c>
      <c r="AN116" s="64">
        <v>26</v>
      </c>
      <c r="AO116" s="67" t="s">
        <v>23</v>
      </c>
      <c r="AP116" s="67" t="s">
        <v>23</v>
      </c>
      <c r="AQ116" s="67" t="s">
        <v>23</v>
      </c>
      <c r="AR116" s="67">
        <v>4.98</v>
      </c>
      <c r="AS116" s="36"/>
    </row>
    <row r="117" spans="1:45" ht="21" customHeight="1">
      <c r="A117" s="93" t="s">
        <v>814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36"/>
    </row>
    <row r="118" spans="1:45" ht="144">
      <c r="A118" s="50" t="s">
        <v>815</v>
      </c>
      <c r="B118" s="51" t="s">
        <v>816</v>
      </c>
      <c r="C118" s="52" t="s">
        <v>817</v>
      </c>
      <c r="D118" s="53">
        <v>41.02</v>
      </c>
      <c r="E118" s="53">
        <v>41.02</v>
      </c>
      <c r="F118" s="53"/>
      <c r="G118" s="53">
        <v>1231</v>
      </c>
      <c r="H118" s="53">
        <v>1231</v>
      </c>
      <c r="I118" s="53"/>
      <c r="J118" s="53" t="s">
        <v>818</v>
      </c>
      <c r="K118" s="54" t="s">
        <v>819</v>
      </c>
      <c r="L118" s="53">
        <v>19081</v>
      </c>
      <c r="M118" s="53">
        <v>19081</v>
      </c>
      <c r="N118" s="53"/>
      <c r="O118" s="55">
        <f>1231+0</f>
        <v>1231</v>
      </c>
      <c r="P118" s="56" t="s">
        <v>57</v>
      </c>
      <c r="Q118" s="55">
        <f>19081+0</f>
        <v>19081</v>
      </c>
      <c r="R118" s="55">
        <v>1231</v>
      </c>
      <c r="S118" s="55">
        <v>19081</v>
      </c>
      <c r="T118" s="56" t="s">
        <v>820</v>
      </c>
      <c r="U118" s="56" t="s">
        <v>821</v>
      </c>
      <c r="V118" s="55"/>
      <c r="W118" s="55"/>
      <c r="X118" s="56">
        <v>19081</v>
      </c>
      <c r="Y118" s="56"/>
      <c r="Z118" s="56"/>
      <c r="AA118" s="56">
        <v>0</v>
      </c>
      <c r="AB118" s="56">
        <v>0</v>
      </c>
      <c r="AC118" s="56" t="s">
        <v>60</v>
      </c>
      <c r="AD118" s="56" t="s">
        <v>60</v>
      </c>
      <c r="AE118" s="57">
        <v>19081</v>
      </c>
      <c r="AF118" s="57"/>
      <c r="AG118" s="57"/>
      <c r="AH118" s="57"/>
      <c r="AI118" s="55">
        <v>1231</v>
      </c>
      <c r="AJ118" s="55"/>
      <c r="AK118" s="55"/>
      <c r="AL118" s="55"/>
      <c r="AM118" s="55">
        <v>19081</v>
      </c>
      <c r="AN118" s="55">
        <v>1231</v>
      </c>
      <c r="AO118" s="58">
        <v>15.5</v>
      </c>
      <c r="AP118" s="58">
        <v>9.796</v>
      </c>
      <c r="AQ118" s="58">
        <v>15.5</v>
      </c>
      <c r="AR118" s="58" t="s">
        <v>23</v>
      </c>
      <c r="AS118" s="36"/>
    </row>
    <row r="119" spans="1:45" ht="156">
      <c r="A119" s="59" t="s">
        <v>822</v>
      </c>
      <c r="B119" s="60" t="s">
        <v>823</v>
      </c>
      <c r="C119" s="61" t="s">
        <v>817</v>
      </c>
      <c r="D119" s="62">
        <v>11.08</v>
      </c>
      <c r="E119" s="62"/>
      <c r="F119" s="62">
        <v>11.08</v>
      </c>
      <c r="G119" s="62">
        <v>332</v>
      </c>
      <c r="H119" s="62"/>
      <c r="I119" s="62">
        <v>332</v>
      </c>
      <c r="J119" s="62" t="s">
        <v>818</v>
      </c>
      <c r="K119" s="63" t="s">
        <v>824</v>
      </c>
      <c r="L119" s="62">
        <v>2520</v>
      </c>
      <c r="M119" s="62"/>
      <c r="N119" s="62">
        <v>2520</v>
      </c>
      <c r="O119" s="64">
        <f>0+0</f>
        <v>0</v>
      </c>
      <c r="P119" s="65" t="s">
        <v>57</v>
      </c>
      <c r="Q119" s="64">
        <f>0+0</f>
        <v>0</v>
      </c>
      <c r="R119" s="64">
        <v>332</v>
      </c>
      <c r="S119" s="64">
        <v>2520</v>
      </c>
      <c r="T119" s="65" t="s">
        <v>820</v>
      </c>
      <c r="U119" s="65" t="s">
        <v>821</v>
      </c>
      <c r="V119" s="64"/>
      <c r="W119" s="64"/>
      <c r="X119" s="65">
        <v>2520</v>
      </c>
      <c r="Y119" s="65"/>
      <c r="Z119" s="65"/>
      <c r="AA119" s="65">
        <v>0</v>
      </c>
      <c r="AB119" s="65">
        <v>0</v>
      </c>
      <c r="AC119" s="65" t="s">
        <v>60</v>
      </c>
      <c r="AD119" s="65" t="s">
        <v>60</v>
      </c>
      <c r="AE119" s="66"/>
      <c r="AF119" s="66">
        <v>2520</v>
      </c>
      <c r="AG119" s="66"/>
      <c r="AH119" s="66"/>
      <c r="AI119" s="64"/>
      <c r="AJ119" s="64">
        <v>332</v>
      </c>
      <c r="AK119" s="64"/>
      <c r="AL119" s="64"/>
      <c r="AM119" s="64">
        <v>2520</v>
      </c>
      <c r="AN119" s="64">
        <v>332</v>
      </c>
      <c r="AO119" s="67">
        <v>15.5</v>
      </c>
      <c r="AP119" s="67">
        <v>7.59</v>
      </c>
      <c r="AQ119" s="67">
        <v>15.5</v>
      </c>
      <c r="AR119" s="67" t="s">
        <v>23</v>
      </c>
      <c r="AS119" s="36"/>
    </row>
    <row r="120" spans="1:45" ht="38.25">
      <c r="A120" s="94" t="s">
        <v>825</v>
      </c>
      <c r="B120" s="95"/>
      <c r="C120" s="95"/>
      <c r="D120" s="95"/>
      <c r="E120" s="95"/>
      <c r="F120" s="95"/>
      <c r="G120" s="68" t="s">
        <v>826</v>
      </c>
      <c r="H120" s="68" t="s">
        <v>826</v>
      </c>
      <c r="I120" s="68" t="s">
        <v>826</v>
      </c>
      <c r="J120" s="68"/>
      <c r="K120" s="68"/>
      <c r="L120" s="68">
        <v>331291</v>
      </c>
      <c r="M120" s="68" t="s">
        <v>827</v>
      </c>
      <c r="N120" s="68" t="s">
        <v>828</v>
      </c>
      <c r="O120" s="68" t="s">
        <v>826</v>
      </c>
      <c r="P120" s="68" t="s">
        <v>826</v>
      </c>
      <c r="Q120" s="68" t="s">
        <v>826</v>
      </c>
      <c r="R120" s="68" t="s">
        <v>826</v>
      </c>
      <c r="S120" s="68" t="s">
        <v>826</v>
      </c>
      <c r="T120" s="68" t="s">
        <v>826</v>
      </c>
      <c r="U120" s="68" t="s">
        <v>826</v>
      </c>
      <c r="V120" s="68" t="s">
        <v>826</v>
      </c>
      <c r="W120" s="68" t="s">
        <v>826</v>
      </c>
      <c r="X120" s="68" t="s">
        <v>826</v>
      </c>
      <c r="Y120" s="68" t="s">
        <v>826</v>
      </c>
      <c r="Z120" s="68" t="s">
        <v>826</v>
      </c>
      <c r="AA120" s="68" t="s">
        <v>826</v>
      </c>
      <c r="AB120" s="68" t="s">
        <v>826</v>
      </c>
      <c r="AC120" s="68" t="s">
        <v>826</v>
      </c>
      <c r="AD120" s="68" t="s">
        <v>826</v>
      </c>
      <c r="AE120" s="68" t="s">
        <v>826</v>
      </c>
      <c r="AF120" s="68" t="s">
        <v>826</v>
      </c>
      <c r="AG120" s="68" t="s">
        <v>826</v>
      </c>
      <c r="AH120" s="68" t="s">
        <v>826</v>
      </c>
      <c r="AI120" s="68" t="s">
        <v>826</v>
      </c>
      <c r="AJ120" s="68" t="s">
        <v>826</v>
      </c>
      <c r="AK120" s="68" t="s">
        <v>826</v>
      </c>
      <c r="AL120" s="68" t="s">
        <v>826</v>
      </c>
      <c r="AM120" s="68"/>
      <c r="AN120" s="68"/>
      <c r="AO120" s="68" t="s">
        <v>826</v>
      </c>
      <c r="AP120" s="68" t="s">
        <v>826</v>
      </c>
      <c r="AQ120" s="68" t="s">
        <v>826</v>
      </c>
      <c r="AR120" s="68" t="s">
        <v>826</v>
      </c>
      <c r="AS120" s="36"/>
    </row>
    <row r="121" spans="1:45" ht="38.25">
      <c r="A121" s="94" t="s">
        <v>829</v>
      </c>
      <c r="B121" s="95"/>
      <c r="C121" s="95"/>
      <c r="D121" s="95"/>
      <c r="E121" s="95"/>
      <c r="F121" s="95"/>
      <c r="G121" s="68" t="s">
        <v>826</v>
      </c>
      <c r="H121" s="68" t="s">
        <v>826</v>
      </c>
      <c r="I121" s="68" t="s">
        <v>826</v>
      </c>
      <c r="J121" s="68"/>
      <c r="K121" s="68"/>
      <c r="L121" s="68">
        <v>1599153</v>
      </c>
      <c r="M121" s="68" t="s">
        <v>830</v>
      </c>
      <c r="N121" s="68" t="s">
        <v>831</v>
      </c>
      <c r="O121" s="68" t="s">
        <v>826</v>
      </c>
      <c r="P121" s="68" t="s">
        <v>826</v>
      </c>
      <c r="Q121" s="68" t="s">
        <v>826</v>
      </c>
      <c r="R121" s="68" t="s">
        <v>826</v>
      </c>
      <c r="S121" s="68" t="s">
        <v>826</v>
      </c>
      <c r="T121" s="68" t="s">
        <v>826</v>
      </c>
      <c r="U121" s="68" t="s">
        <v>826</v>
      </c>
      <c r="V121" s="68" t="s">
        <v>826</v>
      </c>
      <c r="W121" s="68" t="s">
        <v>826</v>
      </c>
      <c r="X121" s="68" t="s">
        <v>826</v>
      </c>
      <c r="Y121" s="68" t="s">
        <v>826</v>
      </c>
      <c r="Z121" s="68" t="s">
        <v>826</v>
      </c>
      <c r="AA121" s="68" t="s">
        <v>826</v>
      </c>
      <c r="AB121" s="68" t="s">
        <v>826</v>
      </c>
      <c r="AC121" s="68" t="s">
        <v>826</v>
      </c>
      <c r="AD121" s="68" t="s">
        <v>826</v>
      </c>
      <c r="AE121" s="68" t="s">
        <v>826</v>
      </c>
      <c r="AF121" s="68" t="s">
        <v>826</v>
      </c>
      <c r="AG121" s="68" t="s">
        <v>826</v>
      </c>
      <c r="AH121" s="68" t="s">
        <v>826</v>
      </c>
      <c r="AI121" s="68" t="s">
        <v>826</v>
      </c>
      <c r="AJ121" s="68" t="s">
        <v>826</v>
      </c>
      <c r="AK121" s="68" t="s">
        <v>826</v>
      </c>
      <c r="AL121" s="68" t="s">
        <v>826</v>
      </c>
      <c r="AM121" s="68"/>
      <c r="AN121" s="68"/>
      <c r="AO121" s="68" t="s">
        <v>826</v>
      </c>
      <c r="AP121" s="68" t="s">
        <v>826</v>
      </c>
      <c r="AQ121" s="68" t="s">
        <v>826</v>
      </c>
      <c r="AR121" s="68" t="s">
        <v>826</v>
      </c>
      <c r="AS121" s="36"/>
    </row>
    <row r="122" spans="1:45" ht="12.75">
      <c r="A122" s="94" t="s">
        <v>832</v>
      </c>
      <c r="B122" s="95"/>
      <c r="C122" s="95"/>
      <c r="D122" s="95"/>
      <c r="E122" s="95"/>
      <c r="F122" s="95"/>
      <c r="G122" s="68" t="s">
        <v>826</v>
      </c>
      <c r="H122" s="68" t="s">
        <v>826</v>
      </c>
      <c r="I122" s="68" t="s">
        <v>826</v>
      </c>
      <c r="J122" s="68"/>
      <c r="K122" s="68"/>
      <c r="L122" s="68">
        <v>356016</v>
      </c>
      <c r="M122" s="68"/>
      <c r="N122" s="68"/>
      <c r="O122" s="68" t="s">
        <v>826</v>
      </c>
      <c r="P122" s="68" t="s">
        <v>826</v>
      </c>
      <c r="Q122" s="68" t="s">
        <v>826</v>
      </c>
      <c r="R122" s="68" t="s">
        <v>826</v>
      </c>
      <c r="S122" s="68" t="s">
        <v>826</v>
      </c>
      <c r="T122" s="68" t="s">
        <v>826</v>
      </c>
      <c r="U122" s="68" t="s">
        <v>826</v>
      </c>
      <c r="V122" s="68" t="s">
        <v>826</v>
      </c>
      <c r="W122" s="68" t="s">
        <v>826</v>
      </c>
      <c r="X122" s="68" t="s">
        <v>826</v>
      </c>
      <c r="Y122" s="68" t="s">
        <v>826</v>
      </c>
      <c r="Z122" s="68" t="s">
        <v>826</v>
      </c>
      <c r="AA122" s="68" t="s">
        <v>826</v>
      </c>
      <c r="AB122" s="68" t="s">
        <v>826</v>
      </c>
      <c r="AC122" s="68" t="s">
        <v>826</v>
      </c>
      <c r="AD122" s="68" t="s">
        <v>826</v>
      </c>
      <c r="AE122" s="68" t="s">
        <v>826</v>
      </c>
      <c r="AF122" s="68" t="s">
        <v>826</v>
      </c>
      <c r="AG122" s="68" t="s">
        <v>826</v>
      </c>
      <c r="AH122" s="68" t="s">
        <v>826</v>
      </c>
      <c r="AI122" s="68" t="s">
        <v>826</v>
      </c>
      <c r="AJ122" s="68" t="s">
        <v>826</v>
      </c>
      <c r="AK122" s="68" t="s">
        <v>826</v>
      </c>
      <c r="AL122" s="68" t="s">
        <v>826</v>
      </c>
      <c r="AM122" s="68"/>
      <c r="AN122" s="68"/>
      <c r="AO122" s="68" t="s">
        <v>826</v>
      </c>
      <c r="AP122" s="68" t="s">
        <v>826</v>
      </c>
      <c r="AQ122" s="68" t="s">
        <v>826</v>
      </c>
      <c r="AR122" s="68" t="s">
        <v>826</v>
      </c>
      <c r="AS122" s="36"/>
    </row>
    <row r="123" spans="1:45" ht="12.75">
      <c r="A123" s="94" t="s">
        <v>833</v>
      </c>
      <c r="B123" s="95"/>
      <c r="C123" s="95"/>
      <c r="D123" s="95"/>
      <c r="E123" s="95"/>
      <c r="F123" s="95"/>
      <c r="G123" s="68" t="s">
        <v>826</v>
      </c>
      <c r="H123" s="68" t="s">
        <v>826</v>
      </c>
      <c r="I123" s="68" t="s">
        <v>826</v>
      </c>
      <c r="J123" s="68"/>
      <c r="K123" s="68"/>
      <c r="L123" s="68">
        <v>196787</v>
      </c>
      <c r="M123" s="68"/>
      <c r="N123" s="68"/>
      <c r="O123" s="68" t="s">
        <v>826</v>
      </c>
      <c r="P123" s="68" t="s">
        <v>826</v>
      </c>
      <c r="Q123" s="68" t="s">
        <v>826</v>
      </c>
      <c r="R123" s="68" t="s">
        <v>826</v>
      </c>
      <c r="S123" s="68" t="s">
        <v>826</v>
      </c>
      <c r="T123" s="68" t="s">
        <v>826</v>
      </c>
      <c r="U123" s="68" t="s">
        <v>826</v>
      </c>
      <c r="V123" s="68" t="s">
        <v>826</v>
      </c>
      <c r="W123" s="68" t="s">
        <v>826</v>
      </c>
      <c r="X123" s="68" t="s">
        <v>826</v>
      </c>
      <c r="Y123" s="68" t="s">
        <v>826</v>
      </c>
      <c r="Z123" s="68" t="s">
        <v>826</v>
      </c>
      <c r="AA123" s="68" t="s">
        <v>826</v>
      </c>
      <c r="AB123" s="68" t="s">
        <v>826</v>
      </c>
      <c r="AC123" s="68" t="s">
        <v>826</v>
      </c>
      <c r="AD123" s="68" t="s">
        <v>826</v>
      </c>
      <c r="AE123" s="68" t="s">
        <v>826</v>
      </c>
      <c r="AF123" s="68" t="s">
        <v>826</v>
      </c>
      <c r="AG123" s="68" t="s">
        <v>826</v>
      </c>
      <c r="AH123" s="68" t="s">
        <v>826</v>
      </c>
      <c r="AI123" s="68" t="s">
        <v>826</v>
      </c>
      <c r="AJ123" s="68" t="s">
        <v>826</v>
      </c>
      <c r="AK123" s="68" t="s">
        <v>826</v>
      </c>
      <c r="AL123" s="68" t="s">
        <v>826</v>
      </c>
      <c r="AM123" s="68"/>
      <c r="AN123" s="68"/>
      <c r="AO123" s="68" t="s">
        <v>826</v>
      </c>
      <c r="AP123" s="68" t="s">
        <v>826</v>
      </c>
      <c r="AQ123" s="68" t="s">
        <v>826</v>
      </c>
      <c r="AR123" s="68" t="s">
        <v>826</v>
      </c>
      <c r="AS123" s="36"/>
    </row>
    <row r="124" spans="1:45" ht="12.75">
      <c r="A124" s="96" t="s">
        <v>834</v>
      </c>
      <c r="B124" s="97"/>
      <c r="C124" s="97"/>
      <c r="D124" s="97"/>
      <c r="E124" s="97"/>
      <c r="F124" s="97"/>
      <c r="G124" s="69" t="s">
        <v>826</v>
      </c>
      <c r="H124" s="69" t="s">
        <v>826</v>
      </c>
      <c r="I124" s="69" t="s">
        <v>826</v>
      </c>
      <c r="J124" s="69"/>
      <c r="K124" s="69"/>
      <c r="L124" s="69"/>
      <c r="M124" s="69"/>
      <c r="N124" s="69"/>
      <c r="O124" s="69" t="s">
        <v>826</v>
      </c>
      <c r="P124" s="69" t="s">
        <v>826</v>
      </c>
      <c r="Q124" s="69" t="s">
        <v>826</v>
      </c>
      <c r="R124" s="69" t="s">
        <v>826</v>
      </c>
      <c r="S124" s="69" t="s">
        <v>826</v>
      </c>
      <c r="T124" s="69" t="s">
        <v>826</v>
      </c>
      <c r="U124" s="69" t="s">
        <v>826</v>
      </c>
      <c r="V124" s="69" t="s">
        <v>826</v>
      </c>
      <c r="W124" s="69" t="s">
        <v>826</v>
      </c>
      <c r="X124" s="69" t="s">
        <v>826</v>
      </c>
      <c r="Y124" s="69" t="s">
        <v>826</v>
      </c>
      <c r="Z124" s="69" t="s">
        <v>826</v>
      </c>
      <c r="AA124" s="69" t="s">
        <v>826</v>
      </c>
      <c r="AB124" s="69" t="s">
        <v>826</v>
      </c>
      <c r="AC124" s="69" t="s">
        <v>826</v>
      </c>
      <c r="AD124" s="69" t="s">
        <v>826</v>
      </c>
      <c r="AE124" s="69" t="s">
        <v>826</v>
      </c>
      <c r="AF124" s="69" t="s">
        <v>826</v>
      </c>
      <c r="AG124" s="69" t="s">
        <v>826</v>
      </c>
      <c r="AH124" s="69" t="s">
        <v>826</v>
      </c>
      <c r="AI124" s="69" t="s">
        <v>826</v>
      </c>
      <c r="AJ124" s="69" t="s">
        <v>826</v>
      </c>
      <c r="AK124" s="69" t="s">
        <v>826</v>
      </c>
      <c r="AL124" s="69" t="s">
        <v>826</v>
      </c>
      <c r="AM124" s="69"/>
      <c r="AN124" s="69"/>
      <c r="AO124" s="69" t="s">
        <v>826</v>
      </c>
      <c r="AP124" s="69" t="s">
        <v>826</v>
      </c>
      <c r="AQ124" s="69" t="s">
        <v>826</v>
      </c>
      <c r="AR124" s="69" t="s">
        <v>826</v>
      </c>
      <c r="AS124" s="36"/>
    </row>
    <row r="125" spans="1:45" ht="12.75">
      <c r="A125" s="94" t="s">
        <v>835</v>
      </c>
      <c r="B125" s="95"/>
      <c r="C125" s="95"/>
      <c r="D125" s="95"/>
      <c r="E125" s="95"/>
      <c r="F125" s="95"/>
      <c r="G125" s="68" t="s">
        <v>826</v>
      </c>
      <c r="H125" s="68" t="s">
        <v>826</v>
      </c>
      <c r="I125" s="68" t="s">
        <v>826</v>
      </c>
      <c r="J125" s="68"/>
      <c r="K125" s="68"/>
      <c r="L125" s="68">
        <v>2143361</v>
      </c>
      <c r="M125" s="68"/>
      <c r="N125" s="68"/>
      <c r="O125" s="68" t="s">
        <v>826</v>
      </c>
      <c r="P125" s="68" t="s">
        <v>826</v>
      </c>
      <c r="Q125" s="68" t="s">
        <v>826</v>
      </c>
      <c r="R125" s="68" t="s">
        <v>826</v>
      </c>
      <c r="S125" s="68" t="s">
        <v>826</v>
      </c>
      <c r="T125" s="68" t="s">
        <v>826</v>
      </c>
      <c r="U125" s="68" t="s">
        <v>826</v>
      </c>
      <c r="V125" s="68" t="s">
        <v>826</v>
      </c>
      <c r="W125" s="68" t="s">
        <v>826</v>
      </c>
      <c r="X125" s="68" t="s">
        <v>826</v>
      </c>
      <c r="Y125" s="68" t="s">
        <v>826</v>
      </c>
      <c r="Z125" s="68" t="s">
        <v>826</v>
      </c>
      <c r="AA125" s="68" t="s">
        <v>826</v>
      </c>
      <c r="AB125" s="68" t="s">
        <v>826</v>
      </c>
      <c r="AC125" s="68" t="s">
        <v>826</v>
      </c>
      <c r="AD125" s="68" t="s">
        <v>826</v>
      </c>
      <c r="AE125" s="68" t="s">
        <v>826</v>
      </c>
      <c r="AF125" s="68" t="s">
        <v>826</v>
      </c>
      <c r="AG125" s="68" t="s">
        <v>826</v>
      </c>
      <c r="AH125" s="68" t="s">
        <v>826</v>
      </c>
      <c r="AI125" s="68" t="s">
        <v>826</v>
      </c>
      <c r="AJ125" s="68" t="s">
        <v>826</v>
      </c>
      <c r="AK125" s="68" t="s">
        <v>826</v>
      </c>
      <c r="AL125" s="68" t="s">
        <v>826</v>
      </c>
      <c r="AM125" s="68"/>
      <c r="AN125" s="68"/>
      <c r="AO125" s="68" t="s">
        <v>826</v>
      </c>
      <c r="AP125" s="68" t="s">
        <v>826</v>
      </c>
      <c r="AQ125" s="68" t="s">
        <v>826</v>
      </c>
      <c r="AR125" s="68" t="s">
        <v>826</v>
      </c>
      <c r="AS125" s="36"/>
    </row>
    <row r="126" spans="1:45" ht="12.75">
      <c r="A126" s="94" t="s">
        <v>836</v>
      </c>
      <c r="B126" s="95"/>
      <c r="C126" s="95"/>
      <c r="D126" s="95"/>
      <c r="E126" s="95"/>
      <c r="F126" s="95"/>
      <c r="G126" s="68" t="s">
        <v>826</v>
      </c>
      <c r="H126" s="68" t="s">
        <v>826</v>
      </c>
      <c r="I126" s="68" t="s">
        <v>826</v>
      </c>
      <c r="J126" s="68"/>
      <c r="K126" s="68"/>
      <c r="L126" s="68">
        <v>8595</v>
      </c>
      <c r="M126" s="68"/>
      <c r="N126" s="68"/>
      <c r="O126" s="68" t="s">
        <v>826</v>
      </c>
      <c r="P126" s="68" t="s">
        <v>826</v>
      </c>
      <c r="Q126" s="68" t="s">
        <v>826</v>
      </c>
      <c r="R126" s="68" t="s">
        <v>826</v>
      </c>
      <c r="S126" s="68" t="s">
        <v>826</v>
      </c>
      <c r="T126" s="68" t="s">
        <v>826</v>
      </c>
      <c r="U126" s="68" t="s">
        <v>826</v>
      </c>
      <c r="V126" s="68" t="s">
        <v>826</v>
      </c>
      <c r="W126" s="68" t="s">
        <v>826</v>
      </c>
      <c r="X126" s="68" t="s">
        <v>826</v>
      </c>
      <c r="Y126" s="68" t="s">
        <v>826</v>
      </c>
      <c r="Z126" s="68" t="s">
        <v>826</v>
      </c>
      <c r="AA126" s="68" t="s">
        <v>826</v>
      </c>
      <c r="AB126" s="68" t="s">
        <v>826</v>
      </c>
      <c r="AC126" s="68" t="s">
        <v>826</v>
      </c>
      <c r="AD126" s="68" t="s">
        <v>826</v>
      </c>
      <c r="AE126" s="68" t="s">
        <v>826</v>
      </c>
      <c r="AF126" s="68" t="s">
        <v>826</v>
      </c>
      <c r="AG126" s="68" t="s">
        <v>826</v>
      </c>
      <c r="AH126" s="68" t="s">
        <v>826</v>
      </c>
      <c r="AI126" s="68" t="s">
        <v>826</v>
      </c>
      <c r="AJ126" s="68" t="s">
        <v>826</v>
      </c>
      <c r="AK126" s="68" t="s">
        <v>826</v>
      </c>
      <c r="AL126" s="68" t="s">
        <v>826</v>
      </c>
      <c r="AM126" s="68"/>
      <c r="AN126" s="68"/>
      <c r="AO126" s="68" t="s">
        <v>826</v>
      </c>
      <c r="AP126" s="68" t="s">
        <v>826</v>
      </c>
      <c r="AQ126" s="68" t="s">
        <v>826</v>
      </c>
      <c r="AR126" s="68" t="s">
        <v>826</v>
      </c>
      <c r="AS126" s="36"/>
    </row>
    <row r="127" spans="1:45" ht="12.75">
      <c r="A127" s="94" t="s">
        <v>837</v>
      </c>
      <c r="B127" s="95"/>
      <c r="C127" s="95"/>
      <c r="D127" s="95"/>
      <c r="E127" s="95"/>
      <c r="F127" s="95"/>
      <c r="G127" s="68" t="s">
        <v>826</v>
      </c>
      <c r="H127" s="68" t="s">
        <v>826</v>
      </c>
      <c r="I127" s="68" t="s">
        <v>826</v>
      </c>
      <c r="J127" s="68"/>
      <c r="K127" s="68"/>
      <c r="L127" s="68">
        <v>2151956</v>
      </c>
      <c r="M127" s="68"/>
      <c r="N127" s="68"/>
      <c r="O127" s="68" t="s">
        <v>826</v>
      </c>
      <c r="P127" s="68" t="s">
        <v>826</v>
      </c>
      <c r="Q127" s="68" t="s">
        <v>826</v>
      </c>
      <c r="R127" s="68" t="s">
        <v>826</v>
      </c>
      <c r="S127" s="68" t="s">
        <v>826</v>
      </c>
      <c r="T127" s="68" t="s">
        <v>826</v>
      </c>
      <c r="U127" s="68" t="s">
        <v>826</v>
      </c>
      <c r="V127" s="68" t="s">
        <v>826</v>
      </c>
      <c r="W127" s="68" t="s">
        <v>826</v>
      </c>
      <c r="X127" s="68" t="s">
        <v>826</v>
      </c>
      <c r="Y127" s="68" t="s">
        <v>826</v>
      </c>
      <c r="Z127" s="68" t="s">
        <v>826</v>
      </c>
      <c r="AA127" s="68" t="s">
        <v>826</v>
      </c>
      <c r="AB127" s="68" t="s">
        <v>826</v>
      </c>
      <c r="AC127" s="68" t="s">
        <v>826</v>
      </c>
      <c r="AD127" s="68" t="s">
        <v>826</v>
      </c>
      <c r="AE127" s="68" t="s">
        <v>826</v>
      </c>
      <c r="AF127" s="68" t="s">
        <v>826</v>
      </c>
      <c r="AG127" s="68" t="s">
        <v>826</v>
      </c>
      <c r="AH127" s="68" t="s">
        <v>826</v>
      </c>
      <c r="AI127" s="68" t="s">
        <v>826</v>
      </c>
      <c r="AJ127" s="68" t="s">
        <v>826</v>
      </c>
      <c r="AK127" s="68" t="s">
        <v>826</v>
      </c>
      <c r="AL127" s="68" t="s">
        <v>826</v>
      </c>
      <c r="AM127" s="68"/>
      <c r="AN127" s="68"/>
      <c r="AO127" s="68" t="s">
        <v>826</v>
      </c>
      <c r="AP127" s="68" t="s">
        <v>826</v>
      </c>
      <c r="AQ127" s="68" t="s">
        <v>826</v>
      </c>
      <c r="AR127" s="68" t="s">
        <v>826</v>
      </c>
      <c r="AS127" s="36"/>
    </row>
    <row r="128" spans="1:45" ht="12.75">
      <c r="A128" s="94" t="s">
        <v>838</v>
      </c>
      <c r="B128" s="95"/>
      <c r="C128" s="95"/>
      <c r="D128" s="95"/>
      <c r="E128" s="95"/>
      <c r="F128" s="95"/>
      <c r="G128" s="68" t="s">
        <v>826</v>
      </c>
      <c r="H128" s="68" t="s">
        <v>826</v>
      </c>
      <c r="I128" s="68" t="s">
        <v>826</v>
      </c>
      <c r="J128" s="68"/>
      <c r="K128" s="68"/>
      <c r="L128" s="68"/>
      <c r="M128" s="68"/>
      <c r="N128" s="68"/>
      <c r="O128" s="68" t="s">
        <v>826</v>
      </c>
      <c r="P128" s="68" t="s">
        <v>826</v>
      </c>
      <c r="Q128" s="68" t="s">
        <v>826</v>
      </c>
      <c r="R128" s="68" t="s">
        <v>826</v>
      </c>
      <c r="S128" s="68" t="s">
        <v>826</v>
      </c>
      <c r="T128" s="68" t="s">
        <v>826</v>
      </c>
      <c r="U128" s="68" t="s">
        <v>826</v>
      </c>
      <c r="V128" s="68" t="s">
        <v>826</v>
      </c>
      <c r="W128" s="68" t="s">
        <v>826</v>
      </c>
      <c r="X128" s="68" t="s">
        <v>826</v>
      </c>
      <c r="Y128" s="68" t="s">
        <v>826</v>
      </c>
      <c r="Z128" s="68" t="s">
        <v>826</v>
      </c>
      <c r="AA128" s="68" t="s">
        <v>826</v>
      </c>
      <c r="AB128" s="68" t="s">
        <v>826</v>
      </c>
      <c r="AC128" s="68" t="s">
        <v>826</v>
      </c>
      <c r="AD128" s="68" t="s">
        <v>826</v>
      </c>
      <c r="AE128" s="68" t="s">
        <v>826</v>
      </c>
      <c r="AF128" s="68" t="s">
        <v>826</v>
      </c>
      <c r="AG128" s="68" t="s">
        <v>826</v>
      </c>
      <c r="AH128" s="68" t="s">
        <v>826</v>
      </c>
      <c r="AI128" s="68" t="s">
        <v>826</v>
      </c>
      <c r="AJ128" s="68" t="s">
        <v>826</v>
      </c>
      <c r="AK128" s="68" t="s">
        <v>826</v>
      </c>
      <c r="AL128" s="68" t="s">
        <v>826</v>
      </c>
      <c r="AM128" s="68"/>
      <c r="AN128" s="68"/>
      <c r="AO128" s="68" t="s">
        <v>826</v>
      </c>
      <c r="AP128" s="68" t="s">
        <v>826</v>
      </c>
      <c r="AQ128" s="68" t="s">
        <v>826</v>
      </c>
      <c r="AR128" s="68" t="s">
        <v>826</v>
      </c>
      <c r="AS128" s="36"/>
    </row>
    <row r="129" spans="1:45" ht="12.75">
      <c r="A129" s="94" t="s">
        <v>839</v>
      </c>
      <c r="B129" s="95"/>
      <c r="C129" s="95"/>
      <c r="D129" s="95"/>
      <c r="E129" s="95"/>
      <c r="F129" s="95"/>
      <c r="G129" s="68" t="s">
        <v>826</v>
      </c>
      <c r="H129" s="68" t="s">
        <v>826</v>
      </c>
      <c r="I129" s="68" t="s">
        <v>826</v>
      </c>
      <c r="J129" s="68"/>
      <c r="K129" s="68"/>
      <c r="L129" s="68">
        <v>1093471</v>
      </c>
      <c r="M129" s="68"/>
      <c r="N129" s="68"/>
      <c r="O129" s="68" t="s">
        <v>826</v>
      </c>
      <c r="P129" s="68" t="s">
        <v>826</v>
      </c>
      <c r="Q129" s="68" t="s">
        <v>826</v>
      </c>
      <c r="R129" s="68" t="s">
        <v>826</v>
      </c>
      <c r="S129" s="68" t="s">
        <v>826</v>
      </c>
      <c r="T129" s="68" t="s">
        <v>826</v>
      </c>
      <c r="U129" s="68" t="s">
        <v>826</v>
      </c>
      <c r="V129" s="68" t="s">
        <v>826</v>
      </c>
      <c r="W129" s="68" t="s">
        <v>826</v>
      </c>
      <c r="X129" s="68" t="s">
        <v>826</v>
      </c>
      <c r="Y129" s="68" t="s">
        <v>826</v>
      </c>
      <c r="Z129" s="68" t="s">
        <v>826</v>
      </c>
      <c r="AA129" s="68" t="s">
        <v>826</v>
      </c>
      <c r="AB129" s="68" t="s">
        <v>826</v>
      </c>
      <c r="AC129" s="68" t="s">
        <v>826</v>
      </c>
      <c r="AD129" s="68" t="s">
        <v>826</v>
      </c>
      <c r="AE129" s="68" t="s">
        <v>826</v>
      </c>
      <c r="AF129" s="68" t="s">
        <v>826</v>
      </c>
      <c r="AG129" s="68" t="s">
        <v>826</v>
      </c>
      <c r="AH129" s="68" t="s">
        <v>826</v>
      </c>
      <c r="AI129" s="68" t="s">
        <v>826</v>
      </c>
      <c r="AJ129" s="68" t="s">
        <v>826</v>
      </c>
      <c r="AK129" s="68" t="s">
        <v>826</v>
      </c>
      <c r="AL129" s="68" t="s">
        <v>826</v>
      </c>
      <c r="AM129" s="68"/>
      <c r="AN129" s="68"/>
      <c r="AO129" s="68" t="s">
        <v>826</v>
      </c>
      <c r="AP129" s="68" t="s">
        <v>826</v>
      </c>
      <c r="AQ129" s="68" t="s">
        <v>826</v>
      </c>
      <c r="AR129" s="68" t="s">
        <v>826</v>
      </c>
      <c r="AS129" s="36"/>
    </row>
    <row r="130" spans="1:45" ht="12.75">
      <c r="A130" s="94" t="s">
        <v>840</v>
      </c>
      <c r="B130" s="95"/>
      <c r="C130" s="95"/>
      <c r="D130" s="95"/>
      <c r="E130" s="95"/>
      <c r="F130" s="95"/>
      <c r="G130" s="68" t="s">
        <v>826</v>
      </c>
      <c r="H130" s="68" t="s">
        <v>826</v>
      </c>
      <c r="I130" s="68" t="s">
        <v>826</v>
      </c>
      <c r="J130" s="68"/>
      <c r="K130" s="68"/>
      <c r="L130" s="68">
        <v>54957</v>
      </c>
      <c r="M130" s="68"/>
      <c r="N130" s="68"/>
      <c r="O130" s="68" t="s">
        <v>826</v>
      </c>
      <c r="P130" s="68" t="s">
        <v>826</v>
      </c>
      <c r="Q130" s="68" t="s">
        <v>826</v>
      </c>
      <c r="R130" s="68" t="s">
        <v>826</v>
      </c>
      <c r="S130" s="68" t="s">
        <v>826</v>
      </c>
      <c r="T130" s="68" t="s">
        <v>826</v>
      </c>
      <c r="U130" s="68" t="s">
        <v>826</v>
      </c>
      <c r="V130" s="68" t="s">
        <v>826</v>
      </c>
      <c r="W130" s="68" t="s">
        <v>826</v>
      </c>
      <c r="X130" s="68" t="s">
        <v>826</v>
      </c>
      <c r="Y130" s="68" t="s">
        <v>826</v>
      </c>
      <c r="Z130" s="68" t="s">
        <v>826</v>
      </c>
      <c r="AA130" s="68" t="s">
        <v>826</v>
      </c>
      <c r="AB130" s="68" t="s">
        <v>826</v>
      </c>
      <c r="AC130" s="68" t="s">
        <v>826</v>
      </c>
      <c r="AD130" s="68" t="s">
        <v>826</v>
      </c>
      <c r="AE130" s="68" t="s">
        <v>826</v>
      </c>
      <c r="AF130" s="68" t="s">
        <v>826</v>
      </c>
      <c r="AG130" s="68" t="s">
        <v>826</v>
      </c>
      <c r="AH130" s="68" t="s">
        <v>826</v>
      </c>
      <c r="AI130" s="68" t="s">
        <v>826</v>
      </c>
      <c r="AJ130" s="68" t="s">
        <v>826</v>
      </c>
      <c r="AK130" s="68" t="s">
        <v>826</v>
      </c>
      <c r="AL130" s="68" t="s">
        <v>826</v>
      </c>
      <c r="AM130" s="68"/>
      <c r="AN130" s="68"/>
      <c r="AO130" s="68" t="s">
        <v>826</v>
      </c>
      <c r="AP130" s="68" t="s">
        <v>826</v>
      </c>
      <c r="AQ130" s="68" t="s">
        <v>826</v>
      </c>
      <c r="AR130" s="68" t="s">
        <v>826</v>
      </c>
      <c r="AS130" s="36"/>
    </row>
    <row r="131" spans="1:45" ht="12.75">
      <c r="A131" s="94" t="s">
        <v>841</v>
      </c>
      <c r="B131" s="95"/>
      <c r="C131" s="95"/>
      <c r="D131" s="95"/>
      <c r="E131" s="95"/>
      <c r="F131" s="95"/>
      <c r="G131" s="68" t="s">
        <v>826</v>
      </c>
      <c r="H131" s="68" t="s">
        <v>826</v>
      </c>
      <c r="I131" s="68" t="s">
        <v>826</v>
      </c>
      <c r="J131" s="68"/>
      <c r="K131" s="68"/>
      <c r="L131" s="68">
        <v>455783</v>
      </c>
      <c r="M131" s="68"/>
      <c r="N131" s="68"/>
      <c r="O131" s="68" t="s">
        <v>826</v>
      </c>
      <c r="P131" s="68" t="s">
        <v>826</v>
      </c>
      <c r="Q131" s="68" t="s">
        <v>826</v>
      </c>
      <c r="R131" s="68" t="s">
        <v>826</v>
      </c>
      <c r="S131" s="68" t="s">
        <v>826</v>
      </c>
      <c r="T131" s="68" t="s">
        <v>826</v>
      </c>
      <c r="U131" s="68" t="s">
        <v>826</v>
      </c>
      <c r="V131" s="68" t="s">
        <v>826</v>
      </c>
      <c r="W131" s="68" t="s">
        <v>826</v>
      </c>
      <c r="X131" s="68" t="s">
        <v>826</v>
      </c>
      <c r="Y131" s="68" t="s">
        <v>826</v>
      </c>
      <c r="Z131" s="68" t="s">
        <v>826</v>
      </c>
      <c r="AA131" s="68" t="s">
        <v>826</v>
      </c>
      <c r="AB131" s="68" t="s">
        <v>826</v>
      </c>
      <c r="AC131" s="68" t="s">
        <v>826</v>
      </c>
      <c r="AD131" s="68" t="s">
        <v>826</v>
      </c>
      <c r="AE131" s="68" t="s">
        <v>826</v>
      </c>
      <c r="AF131" s="68" t="s">
        <v>826</v>
      </c>
      <c r="AG131" s="68" t="s">
        <v>826</v>
      </c>
      <c r="AH131" s="68" t="s">
        <v>826</v>
      </c>
      <c r="AI131" s="68" t="s">
        <v>826</v>
      </c>
      <c r="AJ131" s="68" t="s">
        <v>826</v>
      </c>
      <c r="AK131" s="68" t="s">
        <v>826</v>
      </c>
      <c r="AL131" s="68" t="s">
        <v>826</v>
      </c>
      <c r="AM131" s="68"/>
      <c r="AN131" s="68"/>
      <c r="AO131" s="68" t="s">
        <v>826</v>
      </c>
      <c r="AP131" s="68" t="s">
        <v>826</v>
      </c>
      <c r="AQ131" s="68" t="s">
        <v>826</v>
      </c>
      <c r="AR131" s="68" t="s">
        <v>826</v>
      </c>
      <c r="AS131" s="36"/>
    </row>
    <row r="132" spans="1:45" ht="12.75">
      <c r="A132" s="94" t="s">
        <v>842</v>
      </c>
      <c r="B132" s="95"/>
      <c r="C132" s="95"/>
      <c r="D132" s="95"/>
      <c r="E132" s="95"/>
      <c r="F132" s="95"/>
      <c r="G132" s="68" t="s">
        <v>826</v>
      </c>
      <c r="H132" s="68" t="s">
        <v>826</v>
      </c>
      <c r="I132" s="68" t="s">
        <v>826</v>
      </c>
      <c r="J132" s="68"/>
      <c r="K132" s="68"/>
      <c r="L132" s="68">
        <v>356016</v>
      </c>
      <c r="M132" s="68"/>
      <c r="N132" s="68"/>
      <c r="O132" s="68" t="s">
        <v>826</v>
      </c>
      <c r="P132" s="68" t="s">
        <v>826</v>
      </c>
      <c r="Q132" s="68" t="s">
        <v>826</v>
      </c>
      <c r="R132" s="68" t="s">
        <v>826</v>
      </c>
      <c r="S132" s="68" t="s">
        <v>826</v>
      </c>
      <c r="T132" s="68" t="s">
        <v>826</v>
      </c>
      <c r="U132" s="68" t="s">
        <v>826</v>
      </c>
      <c r="V132" s="68" t="s">
        <v>826</v>
      </c>
      <c r="W132" s="68" t="s">
        <v>826</v>
      </c>
      <c r="X132" s="68" t="s">
        <v>826</v>
      </c>
      <c r="Y132" s="68" t="s">
        <v>826</v>
      </c>
      <c r="Z132" s="68" t="s">
        <v>826</v>
      </c>
      <c r="AA132" s="68" t="s">
        <v>826</v>
      </c>
      <c r="AB132" s="68" t="s">
        <v>826</v>
      </c>
      <c r="AC132" s="68" t="s">
        <v>826</v>
      </c>
      <c r="AD132" s="68" t="s">
        <v>826</v>
      </c>
      <c r="AE132" s="68" t="s">
        <v>826</v>
      </c>
      <c r="AF132" s="68" t="s">
        <v>826</v>
      </c>
      <c r="AG132" s="68" t="s">
        <v>826</v>
      </c>
      <c r="AH132" s="68" t="s">
        <v>826</v>
      </c>
      <c r="AI132" s="68" t="s">
        <v>826</v>
      </c>
      <c r="AJ132" s="68" t="s">
        <v>826</v>
      </c>
      <c r="AK132" s="68" t="s">
        <v>826</v>
      </c>
      <c r="AL132" s="68" t="s">
        <v>826</v>
      </c>
      <c r="AM132" s="68"/>
      <c r="AN132" s="68"/>
      <c r="AO132" s="68" t="s">
        <v>826</v>
      </c>
      <c r="AP132" s="68" t="s">
        <v>826</v>
      </c>
      <c r="AQ132" s="68" t="s">
        <v>826</v>
      </c>
      <c r="AR132" s="68" t="s">
        <v>826</v>
      </c>
      <c r="AS132" s="36"/>
    </row>
    <row r="133" spans="1:45" ht="12.75">
      <c r="A133" s="94" t="s">
        <v>843</v>
      </c>
      <c r="B133" s="95"/>
      <c r="C133" s="95"/>
      <c r="D133" s="95"/>
      <c r="E133" s="95"/>
      <c r="F133" s="95"/>
      <c r="G133" s="68" t="s">
        <v>826</v>
      </c>
      <c r="H133" s="68" t="s">
        <v>826</v>
      </c>
      <c r="I133" s="68" t="s">
        <v>826</v>
      </c>
      <c r="J133" s="68"/>
      <c r="K133" s="68"/>
      <c r="L133" s="68">
        <v>196787</v>
      </c>
      <c r="M133" s="68"/>
      <c r="N133" s="68"/>
      <c r="O133" s="68" t="s">
        <v>826</v>
      </c>
      <c r="P133" s="68" t="s">
        <v>826</v>
      </c>
      <c r="Q133" s="68" t="s">
        <v>826</v>
      </c>
      <c r="R133" s="68" t="s">
        <v>826</v>
      </c>
      <c r="S133" s="68" t="s">
        <v>826</v>
      </c>
      <c r="T133" s="68" t="s">
        <v>826</v>
      </c>
      <c r="U133" s="68" t="s">
        <v>826</v>
      </c>
      <c r="V133" s="68" t="s">
        <v>826</v>
      </c>
      <c r="W133" s="68" t="s">
        <v>826</v>
      </c>
      <c r="X133" s="68" t="s">
        <v>826</v>
      </c>
      <c r="Y133" s="68" t="s">
        <v>826</v>
      </c>
      <c r="Z133" s="68" t="s">
        <v>826</v>
      </c>
      <c r="AA133" s="68" t="s">
        <v>826</v>
      </c>
      <c r="AB133" s="68" t="s">
        <v>826</v>
      </c>
      <c r="AC133" s="68" t="s">
        <v>826</v>
      </c>
      <c r="AD133" s="68" t="s">
        <v>826</v>
      </c>
      <c r="AE133" s="68" t="s">
        <v>826</v>
      </c>
      <c r="AF133" s="68" t="s">
        <v>826</v>
      </c>
      <c r="AG133" s="68" t="s">
        <v>826</v>
      </c>
      <c r="AH133" s="68" t="s">
        <v>826</v>
      </c>
      <c r="AI133" s="68" t="s">
        <v>826</v>
      </c>
      <c r="AJ133" s="68" t="s">
        <v>826</v>
      </c>
      <c r="AK133" s="68" t="s">
        <v>826</v>
      </c>
      <c r="AL133" s="68" t="s">
        <v>826</v>
      </c>
      <c r="AM133" s="68"/>
      <c r="AN133" s="68"/>
      <c r="AO133" s="68" t="s">
        <v>826</v>
      </c>
      <c r="AP133" s="68" t="s">
        <v>826</v>
      </c>
      <c r="AQ133" s="68" t="s">
        <v>826</v>
      </c>
      <c r="AR133" s="68" t="s">
        <v>826</v>
      </c>
      <c r="AS133" s="36"/>
    </row>
    <row r="134" spans="1:45" ht="12.75">
      <c r="A134" s="94" t="s">
        <v>844</v>
      </c>
      <c r="B134" s="95"/>
      <c r="C134" s="95"/>
      <c r="D134" s="95"/>
      <c r="E134" s="95"/>
      <c r="F134" s="95"/>
      <c r="G134" s="68" t="s">
        <v>826</v>
      </c>
      <c r="H134" s="68" t="s">
        <v>826</v>
      </c>
      <c r="I134" s="68" t="s">
        <v>826</v>
      </c>
      <c r="J134" s="68"/>
      <c r="K134" s="68"/>
      <c r="L134" s="68">
        <f>40887-8</f>
        <v>40879</v>
      </c>
      <c r="M134" s="68"/>
      <c r="N134" s="68"/>
      <c r="O134" s="68" t="s">
        <v>826</v>
      </c>
      <c r="P134" s="68" t="s">
        <v>826</v>
      </c>
      <c r="Q134" s="68" t="s">
        <v>826</v>
      </c>
      <c r="R134" s="68" t="s">
        <v>826</v>
      </c>
      <c r="S134" s="68" t="s">
        <v>826</v>
      </c>
      <c r="T134" s="68" t="s">
        <v>826</v>
      </c>
      <c r="U134" s="68" t="s">
        <v>826</v>
      </c>
      <c r="V134" s="68" t="s">
        <v>826</v>
      </c>
      <c r="W134" s="68" t="s">
        <v>826</v>
      </c>
      <c r="X134" s="68" t="s">
        <v>826</v>
      </c>
      <c r="Y134" s="68" t="s">
        <v>826</v>
      </c>
      <c r="Z134" s="68" t="s">
        <v>826</v>
      </c>
      <c r="AA134" s="68" t="s">
        <v>826</v>
      </c>
      <c r="AB134" s="68" t="s">
        <v>826</v>
      </c>
      <c r="AC134" s="68" t="s">
        <v>826</v>
      </c>
      <c r="AD134" s="68" t="s">
        <v>826</v>
      </c>
      <c r="AE134" s="68" t="s">
        <v>826</v>
      </c>
      <c r="AF134" s="68" t="s">
        <v>826</v>
      </c>
      <c r="AG134" s="68" t="s">
        <v>826</v>
      </c>
      <c r="AH134" s="68" t="s">
        <v>826</v>
      </c>
      <c r="AI134" s="68" t="s">
        <v>826</v>
      </c>
      <c r="AJ134" s="68" t="s">
        <v>826</v>
      </c>
      <c r="AK134" s="68" t="s">
        <v>826</v>
      </c>
      <c r="AL134" s="68" t="s">
        <v>826</v>
      </c>
      <c r="AM134" s="68"/>
      <c r="AN134" s="68"/>
      <c r="AO134" s="68" t="s">
        <v>826</v>
      </c>
      <c r="AP134" s="68" t="s">
        <v>826</v>
      </c>
      <c r="AQ134" s="68" t="s">
        <v>826</v>
      </c>
      <c r="AR134" s="68" t="s">
        <v>826</v>
      </c>
      <c r="AS134" s="36"/>
    </row>
    <row r="135" spans="1:45" ht="12.75">
      <c r="A135" s="94" t="s">
        <v>853</v>
      </c>
      <c r="B135" s="95"/>
      <c r="C135" s="95"/>
      <c r="D135" s="95"/>
      <c r="E135" s="95"/>
      <c r="F135" s="95"/>
      <c r="G135" s="68" t="s">
        <v>826</v>
      </c>
      <c r="H135" s="68" t="s">
        <v>826</v>
      </c>
      <c r="I135" s="68" t="s">
        <v>826</v>
      </c>
      <c r="J135" s="68"/>
      <c r="K135" s="68"/>
      <c r="L135" s="68">
        <v>26267</v>
      </c>
      <c r="M135" s="68"/>
      <c r="N135" s="68"/>
      <c r="O135" s="68" t="s">
        <v>826</v>
      </c>
      <c r="P135" s="68" t="s">
        <v>826</v>
      </c>
      <c r="Q135" s="68" t="s">
        <v>826</v>
      </c>
      <c r="R135" s="68" t="s">
        <v>826</v>
      </c>
      <c r="S135" s="68" t="s">
        <v>826</v>
      </c>
      <c r="T135" s="68" t="s">
        <v>826</v>
      </c>
      <c r="U135" s="68" t="s">
        <v>826</v>
      </c>
      <c r="V135" s="68" t="s">
        <v>826</v>
      </c>
      <c r="W135" s="68" t="s">
        <v>826</v>
      </c>
      <c r="X135" s="68" t="s">
        <v>826</v>
      </c>
      <c r="Y135" s="68" t="s">
        <v>826</v>
      </c>
      <c r="Z135" s="68" t="s">
        <v>826</v>
      </c>
      <c r="AA135" s="68" t="s">
        <v>826</v>
      </c>
      <c r="AB135" s="68" t="s">
        <v>826</v>
      </c>
      <c r="AC135" s="68" t="s">
        <v>826</v>
      </c>
      <c r="AD135" s="68" t="s">
        <v>826</v>
      </c>
      <c r="AE135" s="68" t="s">
        <v>826</v>
      </c>
      <c r="AF135" s="68" t="s">
        <v>826</v>
      </c>
      <c r="AG135" s="68" t="s">
        <v>826</v>
      </c>
      <c r="AH135" s="68" t="s">
        <v>826</v>
      </c>
      <c r="AI135" s="68" t="s">
        <v>826</v>
      </c>
      <c r="AJ135" s="68" t="s">
        <v>826</v>
      </c>
      <c r="AK135" s="68" t="s">
        <v>826</v>
      </c>
      <c r="AL135" s="68" t="s">
        <v>826</v>
      </c>
      <c r="AM135" s="68"/>
      <c r="AN135" s="68"/>
      <c r="AO135" s="68" t="s">
        <v>826</v>
      </c>
      <c r="AP135" s="68" t="s">
        <v>826</v>
      </c>
      <c r="AQ135" s="68" t="s">
        <v>826</v>
      </c>
      <c r="AR135" s="68" t="s">
        <v>826</v>
      </c>
      <c r="AS135" s="36"/>
    </row>
    <row r="136" spans="1:45" ht="12.75">
      <c r="A136" s="96" t="s">
        <v>837</v>
      </c>
      <c r="B136" s="97"/>
      <c r="C136" s="97"/>
      <c r="D136" s="97"/>
      <c r="E136" s="97"/>
      <c r="F136" s="97"/>
      <c r="G136" s="69" t="s">
        <v>826</v>
      </c>
      <c r="H136" s="69" t="s">
        <v>826</v>
      </c>
      <c r="I136" s="69" t="s">
        <v>826</v>
      </c>
      <c r="J136" s="69"/>
      <c r="K136" s="69"/>
      <c r="L136" s="69">
        <v>2219118</v>
      </c>
      <c r="M136" s="69"/>
      <c r="N136" s="69"/>
      <c r="O136" s="69" t="s">
        <v>826</v>
      </c>
      <c r="P136" s="69" t="s">
        <v>826</v>
      </c>
      <c r="Q136" s="69" t="s">
        <v>826</v>
      </c>
      <c r="R136" s="69" t="s">
        <v>826</v>
      </c>
      <c r="S136" s="69" t="s">
        <v>826</v>
      </c>
      <c r="T136" s="69" t="s">
        <v>826</v>
      </c>
      <c r="U136" s="69" t="s">
        <v>826</v>
      </c>
      <c r="V136" s="69" t="s">
        <v>826</v>
      </c>
      <c r="W136" s="69" t="s">
        <v>826</v>
      </c>
      <c r="X136" s="69" t="s">
        <v>826</v>
      </c>
      <c r="Y136" s="69" t="s">
        <v>826</v>
      </c>
      <c r="Z136" s="69" t="s">
        <v>826</v>
      </c>
      <c r="AA136" s="69" t="s">
        <v>826</v>
      </c>
      <c r="AB136" s="69" t="s">
        <v>826</v>
      </c>
      <c r="AC136" s="69" t="s">
        <v>826</v>
      </c>
      <c r="AD136" s="69" t="s">
        <v>826</v>
      </c>
      <c r="AE136" s="69" t="s">
        <v>826</v>
      </c>
      <c r="AF136" s="69" t="s">
        <v>826</v>
      </c>
      <c r="AG136" s="69" t="s">
        <v>826</v>
      </c>
      <c r="AH136" s="69" t="s">
        <v>826</v>
      </c>
      <c r="AI136" s="69" t="s">
        <v>826</v>
      </c>
      <c r="AJ136" s="69" t="s">
        <v>826</v>
      </c>
      <c r="AK136" s="69" t="s">
        <v>826</v>
      </c>
      <c r="AL136" s="69" t="s">
        <v>826</v>
      </c>
      <c r="AM136" s="69"/>
      <c r="AN136" s="69"/>
      <c r="AO136" s="69" t="s">
        <v>826</v>
      </c>
      <c r="AP136" s="69" t="s">
        <v>826</v>
      </c>
      <c r="AQ136" s="69" t="s">
        <v>826</v>
      </c>
      <c r="AR136" s="69" t="s">
        <v>826</v>
      </c>
      <c r="AS136" s="36"/>
    </row>
    <row r="137" spans="1:45" ht="12.75">
      <c r="A137" s="94" t="s">
        <v>846</v>
      </c>
      <c r="B137" s="95"/>
      <c r="C137" s="95"/>
      <c r="D137" s="95"/>
      <c r="E137" s="95"/>
      <c r="F137" s="95"/>
      <c r="G137" s="68" t="s">
        <v>826</v>
      </c>
      <c r="H137" s="68" t="s">
        <v>826</v>
      </c>
      <c r="I137" s="68" t="s">
        <v>826</v>
      </c>
      <c r="J137" s="68"/>
      <c r="K137" s="68"/>
      <c r="L137" s="68">
        <v>20143</v>
      </c>
      <c r="M137" s="68"/>
      <c r="N137" s="68"/>
      <c r="O137" s="68" t="s">
        <v>826</v>
      </c>
      <c r="P137" s="68" t="s">
        <v>826</v>
      </c>
      <c r="Q137" s="68" t="s">
        <v>826</v>
      </c>
      <c r="R137" s="68" t="s">
        <v>826</v>
      </c>
      <c r="S137" s="68" t="s">
        <v>826</v>
      </c>
      <c r="T137" s="68" t="s">
        <v>826</v>
      </c>
      <c r="U137" s="68" t="s">
        <v>826</v>
      </c>
      <c r="V137" s="68" t="s">
        <v>826</v>
      </c>
      <c r="W137" s="68" t="s">
        <v>826</v>
      </c>
      <c r="X137" s="68" t="s">
        <v>826</v>
      </c>
      <c r="Y137" s="68" t="s">
        <v>826</v>
      </c>
      <c r="Z137" s="68" t="s">
        <v>826</v>
      </c>
      <c r="AA137" s="68" t="s">
        <v>826</v>
      </c>
      <c r="AB137" s="68" t="s">
        <v>826</v>
      </c>
      <c r="AC137" s="68" t="s">
        <v>826</v>
      </c>
      <c r="AD137" s="68" t="s">
        <v>826</v>
      </c>
      <c r="AE137" s="68" t="s">
        <v>826</v>
      </c>
      <c r="AF137" s="68" t="s">
        <v>826</v>
      </c>
      <c r="AG137" s="68" t="s">
        <v>826</v>
      </c>
      <c r="AH137" s="68" t="s">
        <v>826</v>
      </c>
      <c r="AI137" s="68" t="s">
        <v>826</v>
      </c>
      <c r="AJ137" s="68" t="s">
        <v>826</v>
      </c>
      <c r="AK137" s="68" t="s">
        <v>826</v>
      </c>
      <c r="AL137" s="68" t="s">
        <v>826</v>
      </c>
      <c r="AM137" s="68"/>
      <c r="AN137" s="68"/>
      <c r="AO137" s="68" t="s">
        <v>826</v>
      </c>
      <c r="AP137" s="68" t="s">
        <v>826</v>
      </c>
      <c r="AQ137" s="68" t="s">
        <v>826</v>
      </c>
      <c r="AR137" s="68" t="s">
        <v>826</v>
      </c>
      <c r="AS137" s="36"/>
    </row>
    <row r="138" spans="1:45" ht="12.75">
      <c r="A138" s="96" t="s">
        <v>837</v>
      </c>
      <c r="B138" s="97"/>
      <c r="C138" s="97"/>
      <c r="D138" s="97"/>
      <c r="E138" s="97"/>
      <c r="F138" s="97"/>
      <c r="G138" s="69" t="s">
        <v>826</v>
      </c>
      <c r="H138" s="69" t="s">
        <v>826</v>
      </c>
      <c r="I138" s="69" t="s">
        <v>826</v>
      </c>
      <c r="J138" s="69"/>
      <c r="K138" s="69"/>
      <c r="L138" s="69">
        <v>2239261</v>
      </c>
      <c r="M138" s="69"/>
      <c r="N138" s="69"/>
      <c r="O138" s="69" t="s">
        <v>826</v>
      </c>
      <c r="P138" s="69" t="s">
        <v>826</v>
      </c>
      <c r="Q138" s="69" t="s">
        <v>826</v>
      </c>
      <c r="R138" s="69" t="s">
        <v>826</v>
      </c>
      <c r="S138" s="69" t="s">
        <v>826</v>
      </c>
      <c r="T138" s="69" t="s">
        <v>826</v>
      </c>
      <c r="U138" s="69" t="s">
        <v>826</v>
      </c>
      <c r="V138" s="69" t="s">
        <v>826</v>
      </c>
      <c r="W138" s="69" t="s">
        <v>826</v>
      </c>
      <c r="X138" s="69" t="s">
        <v>826</v>
      </c>
      <c r="Y138" s="69" t="s">
        <v>826</v>
      </c>
      <c r="Z138" s="69" t="s">
        <v>826</v>
      </c>
      <c r="AA138" s="69" t="s">
        <v>826</v>
      </c>
      <c r="AB138" s="69" t="s">
        <v>826</v>
      </c>
      <c r="AC138" s="69" t="s">
        <v>826</v>
      </c>
      <c r="AD138" s="69" t="s">
        <v>826</v>
      </c>
      <c r="AE138" s="69" t="s">
        <v>826</v>
      </c>
      <c r="AF138" s="69" t="s">
        <v>826</v>
      </c>
      <c r="AG138" s="69" t="s">
        <v>826</v>
      </c>
      <c r="AH138" s="69" t="s">
        <v>826</v>
      </c>
      <c r="AI138" s="69" t="s">
        <v>826</v>
      </c>
      <c r="AJ138" s="69" t="s">
        <v>826</v>
      </c>
      <c r="AK138" s="69" t="s">
        <v>826</v>
      </c>
      <c r="AL138" s="69" t="s">
        <v>826</v>
      </c>
      <c r="AM138" s="69"/>
      <c r="AN138" s="69"/>
      <c r="AO138" s="69" t="s">
        <v>826</v>
      </c>
      <c r="AP138" s="69" t="s">
        <v>826</v>
      </c>
      <c r="AQ138" s="69" t="s">
        <v>826</v>
      </c>
      <c r="AR138" s="69" t="s">
        <v>826</v>
      </c>
      <c r="AS138" s="36"/>
    </row>
    <row r="139" spans="1:45" ht="12.75">
      <c r="A139" s="94" t="s">
        <v>847</v>
      </c>
      <c r="B139" s="95"/>
      <c r="C139" s="95"/>
      <c r="D139" s="95"/>
      <c r="E139" s="95"/>
      <c r="F139" s="95"/>
      <c r="G139" s="68" t="s">
        <v>826</v>
      </c>
      <c r="H139" s="68" t="s">
        <v>826</v>
      </c>
      <c r="I139" s="68" t="s">
        <v>826</v>
      </c>
      <c r="J139" s="68"/>
      <c r="K139" s="68"/>
      <c r="L139" s="68">
        <v>403067</v>
      </c>
      <c r="M139" s="68"/>
      <c r="N139" s="68"/>
      <c r="O139" s="68" t="s">
        <v>826</v>
      </c>
      <c r="P139" s="68" t="s">
        <v>826</v>
      </c>
      <c r="Q139" s="68" t="s">
        <v>826</v>
      </c>
      <c r="R139" s="68" t="s">
        <v>826</v>
      </c>
      <c r="S139" s="68" t="s">
        <v>826</v>
      </c>
      <c r="T139" s="68" t="s">
        <v>826</v>
      </c>
      <c r="U139" s="68" t="s">
        <v>826</v>
      </c>
      <c r="V139" s="68" t="s">
        <v>826</v>
      </c>
      <c r="W139" s="68" t="s">
        <v>826</v>
      </c>
      <c r="X139" s="68" t="s">
        <v>826</v>
      </c>
      <c r="Y139" s="68" t="s">
        <v>826</v>
      </c>
      <c r="Z139" s="68" t="s">
        <v>826</v>
      </c>
      <c r="AA139" s="68" t="s">
        <v>826</v>
      </c>
      <c r="AB139" s="68" t="s">
        <v>826</v>
      </c>
      <c r="AC139" s="68" t="s">
        <v>826</v>
      </c>
      <c r="AD139" s="68" t="s">
        <v>826</v>
      </c>
      <c r="AE139" s="68" t="s">
        <v>826</v>
      </c>
      <c r="AF139" s="68" t="s">
        <v>826</v>
      </c>
      <c r="AG139" s="68" t="s">
        <v>826</v>
      </c>
      <c r="AH139" s="68" t="s">
        <v>826</v>
      </c>
      <c r="AI139" s="68" t="s">
        <v>826</v>
      </c>
      <c r="AJ139" s="68" t="s">
        <v>826</v>
      </c>
      <c r="AK139" s="68" t="s">
        <v>826</v>
      </c>
      <c r="AL139" s="68" t="s">
        <v>826</v>
      </c>
      <c r="AM139" s="68"/>
      <c r="AN139" s="68"/>
      <c r="AO139" s="68" t="s">
        <v>826</v>
      </c>
      <c r="AP139" s="68" t="s">
        <v>826</v>
      </c>
      <c r="AQ139" s="68" t="s">
        <v>826</v>
      </c>
      <c r="AR139" s="68" t="s">
        <v>826</v>
      </c>
      <c r="AS139" s="36"/>
    </row>
    <row r="140" spans="1:45" ht="12.75">
      <c r="A140" s="96" t="s">
        <v>848</v>
      </c>
      <c r="B140" s="97"/>
      <c r="C140" s="97"/>
      <c r="D140" s="97"/>
      <c r="E140" s="97"/>
      <c r="F140" s="97"/>
      <c r="G140" s="69" t="s">
        <v>826</v>
      </c>
      <c r="H140" s="69" t="s">
        <v>826</v>
      </c>
      <c r="I140" s="69" t="s">
        <v>826</v>
      </c>
      <c r="J140" s="69"/>
      <c r="K140" s="69"/>
      <c r="L140" s="69">
        <v>2642328</v>
      </c>
      <c r="M140" s="69"/>
      <c r="N140" s="69"/>
      <c r="O140" s="69" t="s">
        <v>826</v>
      </c>
      <c r="P140" s="69" t="s">
        <v>826</v>
      </c>
      <c r="Q140" s="69" t="s">
        <v>826</v>
      </c>
      <c r="R140" s="69" t="s">
        <v>826</v>
      </c>
      <c r="S140" s="69" t="s">
        <v>826</v>
      </c>
      <c r="T140" s="69" t="s">
        <v>826</v>
      </c>
      <c r="U140" s="69" t="s">
        <v>826</v>
      </c>
      <c r="V140" s="69" t="s">
        <v>826</v>
      </c>
      <c r="W140" s="69" t="s">
        <v>826</v>
      </c>
      <c r="X140" s="69" t="s">
        <v>826</v>
      </c>
      <c r="Y140" s="69" t="s">
        <v>826</v>
      </c>
      <c r="Z140" s="69" t="s">
        <v>826</v>
      </c>
      <c r="AA140" s="69" t="s">
        <v>826</v>
      </c>
      <c r="AB140" s="69" t="s">
        <v>826</v>
      </c>
      <c r="AC140" s="69" t="s">
        <v>826</v>
      </c>
      <c r="AD140" s="69" t="s">
        <v>826</v>
      </c>
      <c r="AE140" s="69" t="s">
        <v>826</v>
      </c>
      <c r="AF140" s="69" t="s">
        <v>826</v>
      </c>
      <c r="AG140" s="69" t="s">
        <v>826</v>
      </c>
      <c r="AH140" s="69" t="s">
        <v>826</v>
      </c>
      <c r="AI140" s="69" t="s">
        <v>826</v>
      </c>
      <c r="AJ140" s="69" t="s">
        <v>826</v>
      </c>
      <c r="AK140" s="69" t="s">
        <v>826</v>
      </c>
      <c r="AL140" s="69" t="s">
        <v>826</v>
      </c>
      <c r="AM140" s="69"/>
      <c r="AN140" s="69"/>
      <c r="AO140" s="69" t="s">
        <v>826</v>
      </c>
      <c r="AP140" s="69" t="s">
        <v>826</v>
      </c>
      <c r="AQ140" s="69" t="s">
        <v>826</v>
      </c>
      <c r="AR140" s="69" t="s">
        <v>826</v>
      </c>
      <c r="AS140" s="36"/>
    </row>
    <row r="141" spans="15:47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40"/>
      <c r="AT141" s="40"/>
      <c r="AU141" s="40"/>
    </row>
    <row r="142" spans="1:45" ht="12.75">
      <c r="A142" s="21" t="s">
        <v>48</v>
      </c>
      <c r="D142" s="14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:45" ht="12.75">
      <c r="A143" s="22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:45" ht="12.75">
      <c r="A144" s="21" t="s">
        <v>49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6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6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6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6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6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6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6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6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6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6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6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6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6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6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6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6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6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6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6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6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6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6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6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6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6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6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6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6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6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6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6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6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6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6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6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6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6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6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6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6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6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6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6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6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6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6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6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6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6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6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6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6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6"/>
    </row>
    <row r="565" spans="15:45" ht="12.75">
      <c r="O565"/>
      <c r="P565"/>
      <c r="Q565"/>
      <c r="AS565" s="36"/>
    </row>
    <row r="566" spans="15:17" ht="12.75">
      <c r="O566"/>
      <c r="P566"/>
      <c r="Q566"/>
    </row>
    <row r="567" spans="15:17" ht="12.75">
      <c r="O567"/>
      <c r="P567"/>
      <c r="Q567"/>
    </row>
    <row r="568" spans="15:17" ht="12.75">
      <c r="O568"/>
      <c r="P568"/>
      <c r="Q568"/>
    </row>
  </sheetData>
  <sheetProtection/>
  <mergeCells count="50">
    <mergeCell ref="A135:F135"/>
    <mergeCell ref="A136:F136"/>
    <mergeCell ref="A137:F137"/>
    <mergeCell ref="A138:F138"/>
    <mergeCell ref="A139:F139"/>
    <mergeCell ref="A140:F140"/>
    <mergeCell ref="A129:F129"/>
    <mergeCell ref="A130:F130"/>
    <mergeCell ref="A131:F131"/>
    <mergeCell ref="A132:F132"/>
    <mergeCell ref="A133:F133"/>
    <mergeCell ref="A134:F134"/>
    <mergeCell ref="A123:F123"/>
    <mergeCell ref="A124:F124"/>
    <mergeCell ref="A125:F125"/>
    <mergeCell ref="A126:F126"/>
    <mergeCell ref="A127:F127"/>
    <mergeCell ref="A128:F128"/>
    <mergeCell ref="A91:AR91"/>
    <mergeCell ref="A99:AR99"/>
    <mergeCell ref="A117:AR117"/>
    <mergeCell ref="A120:F120"/>
    <mergeCell ref="A121:F121"/>
    <mergeCell ref="A122:F122"/>
    <mergeCell ref="A28:AR28"/>
    <mergeCell ref="A49:AR49"/>
    <mergeCell ref="A56:AR56"/>
    <mergeCell ref="A78:AR78"/>
    <mergeCell ref="A81:AR81"/>
    <mergeCell ref="A90:AR90"/>
    <mergeCell ref="L24:N24"/>
    <mergeCell ref="G24:I24"/>
    <mergeCell ref="K20:L20"/>
    <mergeCell ref="K16:L16"/>
    <mergeCell ref="A8:N8"/>
    <mergeCell ref="A11:N11"/>
    <mergeCell ref="A13:N13"/>
    <mergeCell ref="A24:A26"/>
    <mergeCell ref="B24:B26"/>
    <mergeCell ref="A9:N9"/>
    <mergeCell ref="A12:N12"/>
    <mergeCell ref="A14:N14"/>
    <mergeCell ref="K17:L17"/>
    <mergeCell ref="K21:L21"/>
    <mergeCell ref="D25:D26"/>
    <mergeCell ref="G25:G26"/>
    <mergeCell ref="L25:L26"/>
    <mergeCell ref="D24:F24"/>
    <mergeCell ref="C24:C26"/>
    <mergeCell ref="J24:K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68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88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87" t="s">
        <v>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70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86" t="s">
        <v>47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71" t="s">
        <v>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5" t="s">
        <v>43</v>
      </c>
      <c r="L16" s="85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72">
        <f>459632/1000</f>
        <v>459.632</v>
      </c>
      <c r="L17" s="72"/>
      <c r="M17" s="42" t="s">
        <v>9</v>
      </c>
      <c r="N17" s="43">
        <f>2642328/1000</f>
        <v>2642.328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1266</v>
      </c>
      <c r="M19" s="42" t="s">
        <v>9</v>
      </c>
      <c r="N19" s="43">
        <v>8595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72">
        <v>3239.34</v>
      </c>
      <c r="L20" s="72"/>
      <c r="M20" s="19" t="s">
        <v>10</v>
      </c>
      <c r="N20" s="43">
        <v>3239.34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72">
        <f>29501/1000</f>
        <v>29.501</v>
      </c>
      <c r="L21" s="72"/>
      <c r="M21" s="19" t="s">
        <v>9</v>
      </c>
      <c r="N21" s="43">
        <f>455783/1000</f>
        <v>455.783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80" t="s">
        <v>4</v>
      </c>
      <c r="B24" s="80" t="s">
        <v>13</v>
      </c>
      <c r="C24" s="80" t="s">
        <v>16</v>
      </c>
      <c r="D24" s="77" t="s">
        <v>14</v>
      </c>
      <c r="E24" s="78"/>
      <c r="F24" s="79"/>
      <c r="G24" s="77" t="s">
        <v>15</v>
      </c>
      <c r="H24" s="78"/>
      <c r="I24" s="79"/>
      <c r="J24" s="83" t="s">
        <v>5</v>
      </c>
      <c r="K24" s="84"/>
      <c r="L24" s="75" t="s">
        <v>22</v>
      </c>
      <c r="M24" s="75"/>
      <c r="N24" s="75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81"/>
      <c r="B25" s="81"/>
      <c r="C25" s="81"/>
      <c r="D25" s="73" t="s">
        <v>12</v>
      </c>
      <c r="E25" s="23" t="s">
        <v>20</v>
      </c>
      <c r="F25" s="23" t="s">
        <v>17</v>
      </c>
      <c r="G25" s="73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75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82"/>
      <c r="B26" s="82"/>
      <c r="C26" s="82"/>
      <c r="D26" s="74"/>
      <c r="E26" s="17" t="s">
        <v>19</v>
      </c>
      <c r="F26" s="23" t="s">
        <v>18</v>
      </c>
      <c r="G26" s="74"/>
      <c r="H26" s="17" t="s">
        <v>19</v>
      </c>
      <c r="I26" s="23" t="s">
        <v>18</v>
      </c>
      <c r="J26" s="17" t="s">
        <v>19</v>
      </c>
      <c r="K26" s="23" t="s">
        <v>18</v>
      </c>
      <c r="L26" s="76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45">
        <v>1</v>
      </c>
      <c r="B27" s="45">
        <v>2</v>
      </c>
      <c r="C27" s="45">
        <v>3</v>
      </c>
      <c r="D27" s="45">
        <v>4</v>
      </c>
      <c r="E27" s="45">
        <v>5</v>
      </c>
      <c r="F27" s="45">
        <v>6</v>
      </c>
      <c r="G27" s="46">
        <v>7</v>
      </c>
      <c r="H27" s="46">
        <v>8</v>
      </c>
      <c r="I27" s="46">
        <v>9</v>
      </c>
      <c r="J27" s="46">
        <v>10</v>
      </c>
      <c r="K27" s="46">
        <v>11</v>
      </c>
      <c r="L27" s="46">
        <v>12</v>
      </c>
      <c r="M27" s="46">
        <v>13</v>
      </c>
      <c r="N27" s="46">
        <v>14</v>
      </c>
      <c r="O27" s="47"/>
      <c r="P27" s="45"/>
      <c r="Q27" s="47"/>
      <c r="R27" s="47"/>
      <c r="S27" s="47"/>
      <c r="T27" s="45"/>
      <c r="U27" s="45"/>
      <c r="V27" s="47"/>
      <c r="W27" s="4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8"/>
      <c r="AJ27" s="48"/>
      <c r="AK27" s="48"/>
      <c r="AL27" s="48"/>
      <c r="AM27" s="45"/>
      <c r="AN27" s="48"/>
      <c r="AO27" s="49"/>
      <c r="AP27" s="49"/>
      <c r="AQ27" s="49"/>
      <c r="AR27" s="49"/>
      <c r="AS27" s="39"/>
      <c r="AT27" s="39"/>
      <c r="AU27" s="39"/>
    </row>
    <row r="28" spans="1:45" ht="21" customHeight="1">
      <c r="A28" s="89" t="s">
        <v>50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36"/>
    </row>
    <row r="29" spans="1:45" ht="120">
      <c r="A29" s="50" t="s">
        <v>51</v>
      </c>
      <c r="B29" s="51" t="s">
        <v>52</v>
      </c>
      <c r="C29" s="52" t="s">
        <v>53</v>
      </c>
      <c r="D29" s="53">
        <v>183.32</v>
      </c>
      <c r="E29" s="53">
        <v>182.03</v>
      </c>
      <c r="F29" s="53">
        <v>1.29</v>
      </c>
      <c r="G29" s="53" t="s">
        <v>54</v>
      </c>
      <c r="H29" s="53">
        <v>885</v>
      </c>
      <c r="I29" s="53">
        <v>6</v>
      </c>
      <c r="J29" s="53" t="s">
        <v>55</v>
      </c>
      <c r="K29" s="54">
        <v>3.768</v>
      </c>
      <c r="L29" s="53" t="s">
        <v>56</v>
      </c>
      <c r="M29" s="53">
        <v>13718</v>
      </c>
      <c r="N29" s="53">
        <v>23</v>
      </c>
      <c r="O29" s="55">
        <f>885+0</f>
        <v>885</v>
      </c>
      <c r="P29" s="56" t="s">
        <v>57</v>
      </c>
      <c r="Q29" s="55">
        <f>13718+0</f>
        <v>13718</v>
      </c>
      <c r="R29" s="55">
        <v>891</v>
      </c>
      <c r="S29" s="55">
        <v>13741</v>
      </c>
      <c r="T29" s="56" t="s">
        <v>58</v>
      </c>
      <c r="U29" s="56" t="s">
        <v>59</v>
      </c>
      <c r="V29" s="55">
        <v>9678</v>
      </c>
      <c r="W29" s="55">
        <v>7133</v>
      </c>
      <c r="X29" s="56">
        <v>30552</v>
      </c>
      <c r="Y29" s="56">
        <v>735</v>
      </c>
      <c r="Z29" s="56">
        <v>575</v>
      </c>
      <c r="AA29" s="56">
        <v>70.55</v>
      </c>
      <c r="AB29" s="56">
        <v>52</v>
      </c>
      <c r="AC29" s="56" t="s">
        <v>60</v>
      </c>
      <c r="AD29" s="56" t="s">
        <v>60</v>
      </c>
      <c r="AE29" s="57">
        <v>13718</v>
      </c>
      <c r="AF29" s="57">
        <v>23</v>
      </c>
      <c r="AG29" s="57"/>
      <c r="AH29" s="57"/>
      <c r="AI29" s="55">
        <v>885</v>
      </c>
      <c r="AJ29" s="55">
        <v>6</v>
      </c>
      <c r="AK29" s="55"/>
      <c r="AL29" s="55"/>
      <c r="AM29" s="55">
        <v>13741</v>
      </c>
      <c r="AN29" s="55">
        <v>891</v>
      </c>
      <c r="AO29" s="58">
        <v>15.5</v>
      </c>
      <c r="AP29" s="58">
        <v>3.768</v>
      </c>
      <c r="AQ29" s="58" t="s">
        <v>23</v>
      </c>
      <c r="AR29" s="58" t="s">
        <v>23</v>
      </c>
      <c r="AS29" s="36"/>
    </row>
    <row r="30" spans="1:45" ht="120">
      <c r="A30" s="50" t="s">
        <v>61</v>
      </c>
      <c r="B30" s="51" t="s">
        <v>62</v>
      </c>
      <c r="C30" s="52" t="s">
        <v>63</v>
      </c>
      <c r="D30" s="53">
        <v>2363.58</v>
      </c>
      <c r="E30" s="53">
        <v>2351.14</v>
      </c>
      <c r="F30" s="53">
        <v>12.44</v>
      </c>
      <c r="G30" s="53" t="s">
        <v>64</v>
      </c>
      <c r="H30" s="53">
        <v>71</v>
      </c>
      <c r="I30" s="53"/>
      <c r="J30" s="53" t="s">
        <v>55</v>
      </c>
      <c r="K30" s="54">
        <v>3.746</v>
      </c>
      <c r="L30" s="53" t="s">
        <v>65</v>
      </c>
      <c r="M30" s="53">
        <v>1101</v>
      </c>
      <c r="N30" s="53"/>
      <c r="O30" s="55">
        <f>71+0</f>
        <v>71</v>
      </c>
      <c r="P30" s="56" t="s">
        <v>57</v>
      </c>
      <c r="Q30" s="55">
        <f>1101+0</f>
        <v>1101</v>
      </c>
      <c r="R30" s="55">
        <v>71</v>
      </c>
      <c r="S30" s="55">
        <v>1101</v>
      </c>
      <c r="T30" s="56" t="s">
        <v>58</v>
      </c>
      <c r="U30" s="56" t="s">
        <v>59</v>
      </c>
      <c r="V30" s="55">
        <v>777</v>
      </c>
      <c r="W30" s="55">
        <v>573</v>
      </c>
      <c r="X30" s="56">
        <v>2451</v>
      </c>
      <c r="Y30" s="56">
        <v>59</v>
      </c>
      <c r="Z30" s="56">
        <v>46</v>
      </c>
      <c r="AA30" s="56">
        <v>70.55</v>
      </c>
      <c r="AB30" s="56">
        <v>52</v>
      </c>
      <c r="AC30" s="56" t="s">
        <v>60</v>
      </c>
      <c r="AD30" s="56" t="s">
        <v>60</v>
      </c>
      <c r="AE30" s="57">
        <v>1101</v>
      </c>
      <c r="AF30" s="57"/>
      <c r="AG30" s="57"/>
      <c r="AH30" s="57"/>
      <c r="AI30" s="55">
        <v>71</v>
      </c>
      <c r="AJ30" s="55"/>
      <c r="AK30" s="55"/>
      <c r="AL30" s="55"/>
      <c r="AM30" s="55">
        <v>1101</v>
      </c>
      <c r="AN30" s="55">
        <v>71</v>
      </c>
      <c r="AO30" s="58">
        <v>15.5</v>
      </c>
      <c r="AP30" s="58">
        <v>3.746</v>
      </c>
      <c r="AQ30" s="58" t="s">
        <v>23</v>
      </c>
      <c r="AR30" s="58" t="s">
        <v>23</v>
      </c>
      <c r="AS30" s="36"/>
    </row>
    <row r="31" spans="1:45" ht="120">
      <c r="A31" s="50" t="s">
        <v>66</v>
      </c>
      <c r="B31" s="51" t="s">
        <v>67</v>
      </c>
      <c r="C31" s="52" t="s">
        <v>68</v>
      </c>
      <c r="D31" s="53">
        <v>1659.02</v>
      </c>
      <c r="E31" s="53" t="s">
        <v>69</v>
      </c>
      <c r="F31" s="53">
        <v>25.47</v>
      </c>
      <c r="G31" s="53" t="s">
        <v>70</v>
      </c>
      <c r="H31" s="53" t="s">
        <v>71</v>
      </c>
      <c r="I31" s="53">
        <v>33</v>
      </c>
      <c r="J31" s="53" t="s">
        <v>72</v>
      </c>
      <c r="K31" s="54">
        <v>7.907</v>
      </c>
      <c r="L31" s="53" t="s">
        <v>73</v>
      </c>
      <c r="M31" s="53" t="s">
        <v>74</v>
      </c>
      <c r="N31" s="53">
        <v>261</v>
      </c>
      <c r="O31" s="55">
        <f>650+0</f>
        <v>650</v>
      </c>
      <c r="P31" s="56" t="s">
        <v>57</v>
      </c>
      <c r="Q31" s="55">
        <f>10075+0</f>
        <v>10075</v>
      </c>
      <c r="R31" s="55">
        <v>2177</v>
      </c>
      <c r="S31" s="55">
        <v>20882</v>
      </c>
      <c r="T31" s="56" t="s">
        <v>58</v>
      </c>
      <c r="U31" s="56" t="s">
        <v>59</v>
      </c>
      <c r="V31" s="55">
        <v>7108</v>
      </c>
      <c r="W31" s="55">
        <v>5239</v>
      </c>
      <c r="X31" s="56">
        <v>33229</v>
      </c>
      <c r="Y31" s="56">
        <v>540</v>
      </c>
      <c r="Z31" s="56">
        <v>423</v>
      </c>
      <c r="AA31" s="56">
        <v>70.55</v>
      </c>
      <c r="AB31" s="56">
        <v>52</v>
      </c>
      <c r="AC31" s="56" t="s">
        <v>60</v>
      </c>
      <c r="AD31" s="56" t="s">
        <v>60</v>
      </c>
      <c r="AE31" s="57">
        <v>10075</v>
      </c>
      <c r="AF31" s="57">
        <v>261</v>
      </c>
      <c r="AG31" s="57"/>
      <c r="AH31" s="57">
        <v>10546</v>
      </c>
      <c r="AI31" s="55">
        <v>650</v>
      </c>
      <c r="AJ31" s="55">
        <v>33</v>
      </c>
      <c r="AK31" s="55"/>
      <c r="AL31" s="55">
        <v>1494</v>
      </c>
      <c r="AM31" s="55">
        <v>20882</v>
      </c>
      <c r="AN31" s="55">
        <v>2177</v>
      </c>
      <c r="AO31" s="58">
        <v>15.5</v>
      </c>
      <c r="AP31" s="58">
        <v>7.907</v>
      </c>
      <c r="AQ31" s="58" t="s">
        <v>23</v>
      </c>
      <c r="AR31" s="58">
        <v>7.059</v>
      </c>
      <c r="AS31" s="36"/>
    </row>
    <row r="32" spans="1:45" ht="120">
      <c r="A32" s="50" t="s">
        <v>75</v>
      </c>
      <c r="B32" s="51" t="s">
        <v>76</v>
      </c>
      <c r="C32" s="52" t="s">
        <v>77</v>
      </c>
      <c r="D32" s="53">
        <v>202.46</v>
      </c>
      <c r="E32" s="53">
        <v>175.54</v>
      </c>
      <c r="F32" s="53" t="s">
        <v>78</v>
      </c>
      <c r="G32" s="53" t="s">
        <v>79</v>
      </c>
      <c r="H32" s="53">
        <v>256</v>
      </c>
      <c r="I32" s="53" t="s">
        <v>80</v>
      </c>
      <c r="J32" s="53" t="s">
        <v>55</v>
      </c>
      <c r="K32" s="54" t="s">
        <v>81</v>
      </c>
      <c r="L32" s="53" t="s">
        <v>82</v>
      </c>
      <c r="M32" s="53">
        <v>3968</v>
      </c>
      <c r="N32" s="53" t="s">
        <v>83</v>
      </c>
      <c r="O32" s="55">
        <f>256+5</f>
        <v>261</v>
      </c>
      <c r="P32" s="56" t="s">
        <v>57</v>
      </c>
      <c r="Q32" s="55">
        <f>3968+77</f>
        <v>4045</v>
      </c>
      <c r="R32" s="55">
        <v>295</v>
      </c>
      <c r="S32" s="55">
        <v>4191</v>
      </c>
      <c r="T32" s="56" t="s">
        <v>58</v>
      </c>
      <c r="U32" s="56" t="s">
        <v>59</v>
      </c>
      <c r="V32" s="55">
        <v>2854</v>
      </c>
      <c r="W32" s="55">
        <v>2103</v>
      </c>
      <c r="X32" s="56">
        <v>9148</v>
      </c>
      <c r="Y32" s="56">
        <v>217</v>
      </c>
      <c r="Z32" s="56">
        <v>170</v>
      </c>
      <c r="AA32" s="56">
        <v>70.55</v>
      </c>
      <c r="AB32" s="56">
        <v>52</v>
      </c>
      <c r="AC32" s="56" t="s">
        <v>60</v>
      </c>
      <c r="AD32" s="56" t="s">
        <v>60</v>
      </c>
      <c r="AE32" s="57">
        <v>3968</v>
      </c>
      <c r="AF32" s="57">
        <v>223</v>
      </c>
      <c r="AG32" s="57">
        <v>77</v>
      </c>
      <c r="AH32" s="57"/>
      <c r="AI32" s="55">
        <v>256</v>
      </c>
      <c r="AJ32" s="55">
        <v>39</v>
      </c>
      <c r="AK32" s="55">
        <v>5</v>
      </c>
      <c r="AL32" s="55"/>
      <c r="AM32" s="55">
        <v>4191</v>
      </c>
      <c r="AN32" s="55">
        <v>295</v>
      </c>
      <c r="AO32" s="58">
        <v>15.5</v>
      </c>
      <c r="AP32" s="58">
        <v>5.727</v>
      </c>
      <c r="AQ32" s="58">
        <v>15.471</v>
      </c>
      <c r="AR32" s="58" t="s">
        <v>23</v>
      </c>
      <c r="AS32" s="36"/>
    </row>
    <row r="33" spans="1:45" ht="168">
      <c r="A33" s="50" t="s">
        <v>84</v>
      </c>
      <c r="B33" s="51" t="s">
        <v>85</v>
      </c>
      <c r="C33" s="52" t="s">
        <v>86</v>
      </c>
      <c r="D33" s="53">
        <v>1960.85</v>
      </c>
      <c r="E33" s="53" t="s">
        <v>87</v>
      </c>
      <c r="F33" s="53" t="s">
        <v>88</v>
      </c>
      <c r="G33" s="53" t="s">
        <v>89</v>
      </c>
      <c r="H33" s="53" t="s">
        <v>90</v>
      </c>
      <c r="I33" s="53" t="s">
        <v>91</v>
      </c>
      <c r="J33" s="53" t="s">
        <v>92</v>
      </c>
      <c r="K33" s="54" t="s">
        <v>93</v>
      </c>
      <c r="L33" s="53" t="s">
        <v>94</v>
      </c>
      <c r="M33" s="53" t="s">
        <v>95</v>
      </c>
      <c r="N33" s="53" t="s">
        <v>96</v>
      </c>
      <c r="O33" s="55">
        <f>428+4</f>
        <v>432</v>
      </c>
      <c r="P33" s="56" t="s">
        <v>57</v>
      </c>
      <c r="Q33" s="55">
        <f>6634+62</f>
        <v>6696</v>
      </c>
      <c r="R33" s="55">
        <v>3812</v>
      </c>
      <c r="S33" s="55">
        <v>25328</v>
      </c>
      <c r="T33" s="56" t="s">
        <v>97</v>
      </c>
      <c r="U33" s="56" t="s">
        <v>98</v>
      </c>
      <c r="V33" s="55">
        <v>6044</v>
      </c>
      <c r="W33" s="55">
        <v>2869</v>
      </c>
      <c r="X33" s="56">
        <v>34241</v>
      </c>
      <c r="Y33" s="56">
        <v>459</v>
      </c>
      <c r="Z33" s="56">
        <v>231</v>
      </c>
      <c r="AA33" s="56">
        <v>90.27</v>
      </c>
      <c r="AB33" s="56">
        <v>42.84</v>
      </c>
      <c r="AC33" s="56" t="s">
        <v>60</v>
      </c>
      <c r="AD33" s="56" t="s">
        <v>60</v>
      </c>
      <c r="AE33" s="57">
        <v>6634</v>
      </c>
      <c r="AF33" s="57">
        <v>653</v>
      </c>
      <c r="AG33" s="57">
        <v>62</v>
      </c>
      <c r="AH33" s="57">
        <v>18041</v>
      </c>
      <c r="AI33" s="55">
        <v>428</v>
      </c>
      <c r="AJ33" s="55">
        <v>93</v>
      </c>
      <c r="AK33" s="55">
        <v>4</v>
      </c>
      <c r="AL33" s="55">
        <v>3291</v>
      </c>
      <c r="AM33" s="55">
        <v>25328</v>
      </c>
      <c r="AN33" s="55">
        <v>3812</v>
      </c>
      <c r="AO33" s="58">
        <v>15.5</v>
      </c>
      <c r="AP33" s="58">
        <v>7.017</v>
      </c>
      <c r="AQ33" s="58">
        <v>15.53</v>
      </c>
      <c r="AR33" s="58">
        <v>5.482</v>
      </c>
      <c r="AS33" s="36"/>
    </row>
    <row r="34" spans="1:45" ht="180">
      <c r="A34" s="50" t="s">
        <v>99</v>
      </c>
      <c r="B34" s="51" t="s">
        <v>100</v>
      </c>
      <c r="C34" s="52" t="s">
        <v>101</v>
      </c>
      <c r="D34" s="53">
        <v>13746.25</v>
      </c>
      <c r="E34" s="53" t="s">
        <v>102</v>
      </c>
      <c r="F34" s="53" t="s">
        <v>103</v>
      </c>
      <c r="G34" s="53" t="s">
        <v>104</v>
      </c>
      <c r="H34" s="53" t="s">
        <v>105</v>
      </c>
      <c r="I34" s="53" t="s">
        <v>106</v>
      </c>
      <c r="J34" s="53" t="s">
        <v>107</v>
      </c>
      <c r="K34" s="54" t="s">
        <v>108</v>
      </c>
      <c r="L34" s="53" t="s">
        <v>109</v>
      </c>
      <c r="M34" s="53" t="s">
        <v>110</v>
      </c>
      <c r="N34" s="53" t="s">
        <v>111</v>
      </c>
      <c r="O34" s="55">
        <f>1903+59</f>
        <v>1962</v>
      </c>
      <c r="P34" s="56" t="s">
        <v>57</v>
      </c>
      <c r="Q34" s="55">
        <f>29497+915</f>
        <v>30412</v>
      </c>
      <c r="R34" s="55">
        <v>66807</v>
      </c>
      <c r="S34" s="55">
        <v>215370</v>
      </c>
      <c r="T34" s="56" t="s">
        <v>112</v>
      </c>
      <c r="U34" s="56" t="s">
        <v>113</v>
      </c>
      <c r="V34" s="55">
        <v>27918</v>
      </c>
      <c r="W34" s="55">
        <v>13442</v>
      </c>
      <c r="X34" s="56">
        <v>256730</v>
      </c>
      <c r="Y34" s="56">
        <v>2119</v>
      </c>
      <c r="Z34" s="56">
        <v>1084</v>
      </c>
      <c r="AA34" s="56">
        <v>91.8</v>
      </c>
      <c r="AB34" s="56">
        <v>44.2</v>
      </c>
      <c r="AC34" s="56" t="s">
        <v>60</v>
      </c>
      <c r="AD34" s="56" t="s">
        <v>60</v>
      </c>
      <c r="AE34" s="57">
        <v>29497</v>
      </c>
      <c r="AF34" s="57">
        <v>4679</v>
      </c>
      <c r="AG34" s="57">
        <v>915</v>
      </c>
      <c r="AH34" s="57">
        <v>181194</v>
      </c>
      <c r="AI34" s="55">
        <v>1903</v>
      </c>
      <c r="AJ34" s="55">
        <v>719</v>
      </c>
      <c r="AK34" s="55">
        <v>59</v>
      </c>
      <c r="AL34" s="55">
        <v>64185</v>
      </c>
      <c r="AM34" s="55">
        <v>215370</v>
      </c>
      <c r="AN34" s="55">
        <v>66807</v>
      </c>
      <c r="AO34" s="58">
        <v>15.5</v>
      </c>
      <c r="AP34" s="58">
        <v>6.507</v>
      </c>
      <c r="AQ34" s="58">
        <v>15.502</v>
      </c>
      <c r="AR34" s="58">
        <v>2.823</v>
      </c>
      <c r="AS34" s="36"/>
    </row>
    <row r="35" spans="1:45" ht="84">
      <c r="A35" s="50" t="s">
        <v>114</v>
      </c>
      <c r="B35" s="51" t="s">
        <v>115</v>
      </c>
      <c r="C35" s="52" t="s">
        <v>116</v>
      </c>
      <c r="D35" s="53">
        <v>91.01</v>
      </c>
      <c r="E35" s="53" t="s">
        <v>117</v>
      </c>
      <c r="F35" s="53"/>
      <c r="G35" s="53">
        <v>-56617</v>
      </c>
      <c r="H35" s="53" t="s">
        <v>118</v>
      </c>
      <c r="I35" s="53"/>
      <c r="J35" s="53" t="s">
        <v>119</v>
      </c>
      <c r="K35" s="54"/>
      <c r="L35" s="53">
        <v>-158075</v>
      </c>
      <c r="M35" s="53" t="s">
        <v>120</v>
      </c>
      <c r="N35" s="53"/>
      <c r="O35" s="55">
        <f>0+0</f>
        <v>0</v>
      </c>
      <c r="P35" s="56" t="s">
        <v>121</v>
      </c>
      <c r="Q35" s="55">
        <f>0+0</f>
        <v>0</v>
      </c>
      <c r="R35" s="55">
        <v>-56617</v>
      </c>
      <c r="S35" s="55">
        <v>-158075</v>
      </c>
      <c r="T35" s="56"/>
      <c r="U35" s="56"/>
      <c r="V35" s="55"/>
      <c r="W35" s="55"/>
      <c r="X35" s="56">
        <v>-158075</v>
      </c>
      <c r="Y35" s="56"/>
      <c r="Z35" s="56"/>
      <c r="AA35" s="56">
        <v>91.8</v>
      </c>
      <c r="AB35" s="56">
        <v>44.2</v>
      </c>
      <c r="AC35" s="56" t="s">
        <v>60</v>
      </c>
      <c r="AD35" s="56" t="s">
        <v>60</v>
      </c>
      <c r="AE35" s="57"/>
      <c r="AF35" s="57"/>
      <c r="AG35" s="57"/>
      <c r="AH35" s="57">
        <v>-158075</v>
      </c>
      <c r="AI35" s="55"/>
      <c r="AJ35" s="55"/>
      <c r="AK35" s="55"/>
      <c r="AL35" s="55">
        <v>-56617</v>
      </c>
      <c r="AM35" s="55">
        <v>-158075</v>
      </c>
      <c r="AN35" s="55">
        <v>-56617</v>
      </c>
      <c r="AO35" s="58" t="s">
        <v>23</v>
      </c>
      <c r="AP35" s="58" t="s">
        <v>23</v>
      </c>
      <c r="AQ35" s="58" t="s">
        <v>23</v>
      </c>
      <c r="AR35" s="58">
        <v>2.792</v>
      </c>
      <c r="AS35" s="36"/>
    </row>
    <row r="36" spans="1:45" ht="108">
      <c r="A36" s="50" t="s">
        <v>122</v>
      </c>
      <c r="B36" s="51" t="s">
        <v>123</v>
      </c>
      <c r="C36" s="52" t="s">
        <v>124</v>
      </c>
      <c r="D36" s="53">
        <v>55.89</v>
      </c>
      <c r="E36" s="53" t="s">
        <v>125</v>
      </c>
      <c r="F36" s="53"/>
      <c r="G36" s="53">
        <v>34769</v>
      </c>
      <c r="H36" s="53" t="s">
        <v>126</v>
      </c>
      <c r="I36" s="53"/>
      <c r="J36" s="53" t="s">
        <v>127</v>
      </c>
      <c r="K36" s="54"/>
      <c r="L36" s="53">
        <v>173150</v>
      </c>
      <c r="M36" s="53" t="s">
        <v>128</v>
      </c>
      <c r="N36" s="53"/>
      <c r="O36" s="55">
        <f>0+0</f>
        <v>0</v>
      </c>
      <c r="P36" s="56" t="s">
        <v>121</v>
      </c>
      <c r="Q36" s="55">
        <f>0+0</f>
        <v>0</v>
      </c>
      <c r="R36" s="55">
        <v>34769</v>
      </c>
      <c r="S36" s="55">
        <v>173150</v>
      </c>
      <c r="T36" s="56"/>
      <c r="U36" s="56"/>
      <c r="V36" s="55"/>
      <c r="W36" s="55"/>
      <c r="X36" s="56">
        <v>173150</v>
      </c>
      <c r="Y36" s="56"/>
      <c r="Z36" s="56"/>
      <c r="AA36" s="56">
        <v>91.8</v>
      </c>
      <c r="AB36" s="56">
        <v>44.2</v>
      </c>
      <c r="AC36" s="56" t="s">
        <v>60</v>
      </c>
      <c r="AD36" s="56" t="s">
        <v>60</v>
      </c>
      <c r="AE36" s="57"/>
      <c r="AF36" s="57"/>
      <c r="AG36" s="57"/>
      <c r="AH36" s="57">
        <v>173150</v>
      </c>
      <c r="AI36" s="55"/>
      <c r="AJ36" s="55"/>
      <c r="AK36" s="55"/>
      <c r="AL36" s="55">
        <v>34769</v>
      </c>
      <c r="AM36" s="55">
        <v>173150</v>
      </c>
      <c r="AN36" s="55">
        <v>34769</v>
      </c>
      <c r="AO36" s="58" t="s">
        <v>23</v>
      </c>
      <c r="AP36" s="58" t="s">
        <v>23</v>
      </c>
      <c r="AQ36" s="58" t="s">
        <v>23</v>
      </c>
      <c r="AR36" s="58">
        <v>4.98</v>
      </c>
      <c r="AS36" s="36"/>
    </row>
    <row r="37" spans="1:45" ht="180">
      <c r="A37" s="50" t="s">
        <v>129</v>
      </c>
      <c r="B37" s="51" t="s">
        <v>130</v>
      </c>
      <c r="C37" s="52" t="s">
        <v>131</v>
      </c>
      <c r="D37" s="53">
        <v>6788.44</v>
      </c>
      <c r="E37" s="53" t="s">
        <v>132</v>
      </c>
      <c r="F37" s="53">
        <v>100.64</v>
      </c>
      <c r="G37" s="53" t="s">
        <v>133</v>
      </c>
      <c r="H37" s="53" t="s">
        <v>134</v>
      </c>
      <c r="I37" s="53">
        <v>49</v>
      </c>
      <c r="J37" s="53" t="s">
        <v>135</v>
      </c>
      <c r="K37" s="54">
        <v>6.883</v>
      </c>
      <c r="L37" s="53" t="s">
        <v>136</v>
      </c>
      <c r="M37" s="53" t="s">
        <v>137</v>
      </c>
      <c r="N37" s="53">
        <v>337</v>
      </c>
      <c r="O37" s="55">
        <f>657+0</f>
        <v>657</v>
      </c>
      <c r="P37" s="56" t="s">
        <v>57</v>
      </c>
      <c r="Q37" s="55">
        <f>9402+0</f>
        <v>9402</v>
      </c>
      <c r="R37" s="55">
        <v>3326</v>
      </c>
      <c r="S37" s="55">
        <v>29910</v>
      </c>
      <c r="T37" s="56" t="s">
        <v>97</v>
      </c>
      <c r="U37" s="56" t="s">
        <v>98</v>
      </c>
      <c r="V37" s="55">
        <v>8487</v>
      </c>
      <c r="W37" s="55">
        <v>4028</v>
      </c>
      <c r="X37" s="56">
        <v>42425</v>
      </c>
      <c r="Y37" s="56">
        <v>698</v>
      </c>
      <c r="Z37" s="56">
        <v>352</v>
      </c>
      <c r="AA37" s="56">
        <v>90.27</v>
      </c>
      <c r="AB37" s="56">
        <v>42.84</v>
      </c>
      <c r="AC37" s="56" t="s">
        <v>60</v>
      </c>
      <c r="AD37" s="56" t="s">
        <v>60</v>
      </c>
      <c r="AE37" s="57">
        <v>9402</v>
      </c>
      <c r="AF37" s="57">
        <v>337</v>
      </c>
      <c r="AG37" s="57"/>
      <c r="AH37" s="57">
        <v>20171</v>
      </c>
      <c r="AI37" s="55">
        <v>657</v>
      </c>
      <c r="AJ37" s="55">
        <v>49</v>
      </c>
      <c r="AK37" s="55"/>
      <c r="AL37" s="55">
        <v>2620</v>
      </c>
      <c r="AM37" s="55">
        <v>29910</v>
      </c>
      <c r="AN37" s="55">
        <v>3326</v>
      </c>
      <c r="AO37" s="58">
        <v>14.31</v>
      </c>
      <c r="AP37" s="58">
        <v>6.883</v>
      </c>
      <c r="AQ37" s="58" t="s">
        <v>23</v>
      </c>
      <c r="AR37" s="58">
        <v>7.699</v>
      </c>
      <c r="AS37" s="36"/>
    </row>
    <row r="38" spans="1:45" ht="168">
      <c r="A38" s="50" t="s">
        <v>138</v>
      </c>
      <c r="B38" s="51" t="s">
        <v>139</v>
      </c>
      <c r="C38" s="52" t="s">
        <v>140</v>
      </c>
      <c r="D38" s="53">
        <v>1794.05</v>
      </c>
      <c r="E38" s="53" t="s">
        <v>141</v>
      </c>
      <c r="F38" s="53">
        <v>2.2</v>
      </c>
      <c r="G38" s="53" t="s">
        <v>142</v>
      </c>
      <c r="H38" s="53" t="s">
        <v>143</v>
      </c>
      <c r="I38" s="53">
        <v>11</v>
      </c>
      <c r="J38" s="53" t="s">
        <v>144</v>
      </c>
      <c r="K38" s="54">
        <v>8.051</v>
      </c>
      <c r="L38" s="53" t="s">
        <v>145</v>
      </c>
      <c r="M38" s="53" t="s">
        <v>146</v>
      </c>
      <c r="N38" s="53">
        <v>89</v>
      </c>
      <c r="O38" s="55">
        <f>157+0</f>
        <v>157</v>
      </c>
      <c r="P38" s="56" t="s">
        <v>57</v>
      </c>
      <c r="Q38" s="55">
        <f>2434+0</f>
        <v>2434</v>
      </c>
      <c r="R38" s="55">
        <v>8719</v>
      </c>
      <c r="S38" s="55">
        <v>21720</v>
      </c>
      <c r="T38" s="56" t="s">
        <v>147</v>
      </c>
      <c r="U38" s="56" t="s">
        <v>148</v>
      </c>
      <c r="V38" s="55">
        <v>2290</v>
      </c>
      <c r="W38" s="55">
        <v>1241</v>
      </c>
      <c r="X38" s="56">
        <v>25251</v>
      </c>
      <c r="Y38" s="56">
        <v>174</v>
      </c>
      <c r="Z38" s="56">
        <v>100</v>
      </c>
      <c r="AA38" s="56">
        <v>94.095</v>
      </c>
      <c r="AB38" s="56">
        <v>51</v>
      </c>
      <c r="AC38" s="56" t="s">
        <v>60</v>
      </c>
      <c r="AD38" s="56" t="s">
        <v>60</v>
      </c>
      <c r="AE38" s="57">
        <v>2434</v>
      </c>
      <c r="AF38" s="57">
        <v>89</v>
      </c>
      <c r="AG38" s="57"/>
      <c r="AH38" s="57">
        <v>19197</v>
      </c>
      <c r="AI38" s="55">
        <v>157</v>
      </c>
      <c r="AJ38" s="55">
        <v>11</v>
      </c>
      <c r="AK38" s="55"/>
      <c r="AL38" s="55">
        <v>8551</v>
      </c>
      <c r="AM38" s="55">
        <v>21720</v>
      </c>
      <c r="AN38" s="55">
        <v>8719</v>
      </c>
      <c r="AO38" s="58">
        <v>15.5</v>
      </c>
      <c r="AP38" s="58">
        <v>8.051</v>
      </c>
      <c r="AQ38" s="58" t="s">
        <v>23</v>
      </c>
      <c r="AR38" s="58">
        <v>2.245</v>
      </c>
      <c r="AS38" s="36"/>
    </row>
    <row r="39" spans="1:45" ht="84">
      <c r="A39" s="50" t="s">
        <v>149</v>
      </c>
      <c r="B39" s="51" t="s">
        <v>150</v>
      </c>
      <c r="C39" s="52" t="s">
        <v>151</v>
      </c>
      <c r="D39" s="53">
        <v>14.38</v>
      </c>
      <c r="E39" s="53" t="s">
        <v>152</v>
      </c>
      <c r="F39" s="53"/>
      <c r="G39" s="53">
        <v>-8555</v>
      </c>
      <c r="H39" s="53" t="s">
        <v>153</v>
      </c>
      <c r="I39" s="53"/>
      <c r="J39" s="53" t="s">
        <v>154</v>
      </c>
      <c r="K39" s="54"/>
      <c r="L39" s="53">
        <v>-19206</v>
      </c>
      <c r="M39" s="53" t="s">
        <v>155</v>
      </c>
      <c r="N39" s="53"/>
      <c r="O39" s="55">
        <f>0+0</f>
        <v>0</v>
      </c>
      <c r="P39" s="56" t="s">
        <v>121</v>
      </c>
      <c r="Q39" s="55">
        <f>0+0</f>
        <v>0</v>
      </c>
      <c r="R39" s="55">
        <v>-8555</v>
      </c>
      <c r="S39" s="55">
        <v>-19206</v>
      </c>
      <c r="T39" s="56"/>
      <c r="U39" s="56"/>
      <c r="V39" s="55"/>
      <c r="W39" s="55"/>
      <c r="X39" s="56">
        <v>-19206</v>
      </c>
      <c r="Y39" s="56"/>
      <c r="Z39" s="56"/>
      <c r="AA39" s="56">
        <v>110.5</v>
      </c>
      <c r="AB39" s="56">
        <v>60.52</v>
      </c>
      <c r="AC39" s="56" t="s">
        <v>60</v>
      </c>
      <c r="AD39" s="56" t="s">
        <v>60</v>
      </c>
      <c r="AE39" s="57"/>
      <c r="AF39" s="57"/>
      <c r="AG39" s="57"/>
      <c r="AH39" s="57">
        <v>-19206</v>
      </c>
      <c r="AI39" s="55"/>
      <c r="AJ39" s="55"/>
      <c r="AK39" s="55"/>
      <c r="AL39" s="55">
        <v>-8555</v>
      </c>
      <c r="AM39" s="55">
        <v>-19206</v>
      </c>
      <c r="AN39" s="55">
        <v>-8555</v>
      </c>
      <c r="AO39" s="58" t="s">
        <v>23</v>
      </c>
      <c r="AP39" s="58" t="s">
        <v>23</v>
      </c>
      <c r="AQ39" s="58" t="s">
        <v>23</v>
      </c>
      <c r="AR39" s="58">
        <v>2.245</v>
      </c>
      <c r="AS39" s="36"/>
    </row>
    <row r="40" spans="1:45" ht="108">
      <c r="A40" s="50" t="s">
        <v>156</v>
      </c>
      <c r="B40" s="51" t="s">
        <v>157</v>
      </c>
      <c r="C40" s="52" t="s">
        <v>158</v>
      </c>
      <c r="D40" s="53">
        <v>4.19</v>
      </c>
      <c r="E40" s="53" t="s">
        <v>159</v>
      </c>
      <c r="F40" s="53"/>
      <c r="G40" s="53">
        <v>2493</v>
      </c>
      <c r="H40" s="53" t="s">
        <v>160</v>
      </c>
      <c r="I40" s="53"/>
      <c r="J40" s="53" t="s">
        <v>161</v>
      </c>
      <c r="K40" s="54"/>
      <c r="L40" s="53">
        <v>12415</v>
      </c>
      <c r="M40" s="53" t="s">
        <v>162</v>
      </c>
      <c r="N40" s="53"/>
      <c r="O40" s="55">
        <f>0+0</f>
        <v>0</v>
      </c>
      <c r="P40" s="56" t="s">
        <v>121</v>
      </c>
      <c r="Q40" s="55">
        <f>0+0</f>
        <v>0</v>
      </c>
      <c r="R40" s="55">
        <v>2493</v>
      </c>
      <c r="S40" s="55">
        <v>12415</v>
      </c>
      <c r="T40" s="56"/>
      <c r="U40" s="56"/>
      <c r="V40" s="55"/>
      <c r="W40" s="55"/>
      <c r="X40" s="56">
        <v>12415</v>
      </c>
      <c r="Y40" s="56"/>
      <c r="Z40" s="56"/>
      <c r="AA40" s="56">
        <v>110.5</v>
      </c>
      <c r="AB40" s="56">
        <v>60.52</v>
      </c>
      <c r="AC40" s="56" t="s">
        <v>60</v>
      </c>
      <c r="AD40" s="56" t="s">
        <v>60</v>
      </c>
      <c r="AE40" s="57"/>
      <c r="AF40" s="57"/>
      <c r="AG40" s="57"/>
      <c r="AH40" s="57">
        <v>12415</v>
      </c>
      <c r="AI40" s="55"/>
      <c r="AJ40" s="55"/>
      <c r="AK40" s="55"/>
      <c r="AL40" s="55">
        <v>2493</v>
      </c>
      <c r="AM40" s="55">
        <v>12415</v>
      </c>
      <c r="AN40" s="55">
        <v>2493</v>
      </c>
      <c r="AO40" s="58" t="s">
        <v>23</v>
      </c>
      <c r="AP40" s="58" t="s">
        <v>23</v>
      </c>
      <c r="AQ40" s="58" t="s">
        <v>23</v>
      </c>
      <c r="AR40" s="58">
        <v>4.98</v>
      </c>
      <c r="AS40" s="36"/>
    </row>
    <row r="41" spans="1:45" ht="96">
      <c r="A41" s="50" t="s">
        <v>163</v>
      </c>
      <c r="B41" s="51" t="s">
        <v>164</v>
      </c>
      <c r="C41" s="52" t="s">
        <v>165</v>
      </c>
      <c r="D41" s="53">
        <v>186.62</v>
      </c>
      <c r="E41" s="53" t="s">
        <v>166</v>
      </c>
      <c r="F41" s="53"/>
      <c r="G41" s="53">
        <v>3448</v>
      </c>
      <c r="H41" s="53" t="s">
        <v>167</v>
      </c>
      <c r="I41" s="53"/>
      <c r="J41" s="53" t="s">
        <v>168</v>
      </c>
      <c r="K41" s="54"/>
      <c r="L41" s="53">
        <v>9189</v>
      </c>
      <c r="M41" s="53" t="s">
        <v>169</v>
      </c>
      <c r="N41" s="53"/>
      <c r="O41" s="55">
        <f>0+0</f>
        <v>0</v>
      </c>
      <c r="P41" s="56" t="s">
        <v>121</v>
      </c>
      <c r="Q41" s="55">
        <f>0+0</f>
        <v>0</v>
      </c>
      <c r="R41" s="55">
        <v>3448</v>
      </c>
      <c r="S41" s="55">
        <v>9189</v>
      </c>
      <c r="T41" s="56"/>
      <c r="U41" s="56"/>
      <c r="V41" s="55"/>
      <c r="W41" s="55"/>
      <c r="X41" s="56">
        <v>9189</v>
      </c>
      <c r="Y41" s="56"/>
      <c r="Z41" s="56"/>
      <c r="AA41" s="56">
        <v>91.8</v>
      </c>
      <c r="AB41" s="56">
        <v>44.2</v>
      </c>
      <c r="AC41" s="56" t="s">
        <v>60</v>
      </c>
      <c r="AD41" s="56" t="s">
        <v>60</v>
      </c>
      <c r="AE41" s="57"/>
      <c r="AF41" s="57"/>
      <c r="AG41" s="57"/>
      <c r="AH41" s="57">
        <v>9189</v>
      </c>
      <c r="AI41" s="55"/>
      <c r="AJ41" s="55"/>
      <c r="AK41" s="55"/>
      <c r="AL41" s="55">
        <v>3448</v>
      </c>
      <c r="AM41" s="55">
        <v>9189</v>
      </c>
      <c r="AN41" s="55">
        <v>3448</v>
      </c>
      <c r="AO41" s="58" t="s">
        <v>23</v>
      </c>
      <c r="AP41" s="58" t="s">
        <v>23</v>
      </c>
      <c r="AQ41" s="58" t="s">
        <v>23</v>
      </c>
      <c r="AR41" s="58">
        <v>2.665</v>
      </c>
      <c r="AS41" s="36"/>
    </row>
    <row r="42" spans="1:45" ht="168">
      <c r="A42" s="50" t="s">
        <v>170</v>
      </c>
      <c r="B42" s="51" t="s">
        <v>171</v>
      </c>
      <c r="C42" s="52" t="s">
        <v>172</v>
      </c>
      <c r="D42" s="53">
        <v>354.41</v>
      </c>
      <c r="E42" s="53" t="s">
        <v>173</v>
      </c>
      <c r="F42" s="53" t="s">
        <v>174</v>
      </c>
      <c r="G42" s="53" t="s">
        <v>175</v>
      </c>
      <c r="H42" s="53" t="s">
        <v>176</v>
      </c>
      <c r="I42" s="53" t="s">
        <v>177</v>
      </c>
      <c r="J42" s="53" t="s">
        <v>178</v>
      </c>
      <c r="K42" s="54" t="s">
        <v>179</v>
      </c>
      <c r="L42" s="53" t="s">
        <v>180</v>
      </c>
      <c r="M42" s="53" t="s">
        <v>181</v>
      </c>
      <c r="N42" s="53" t="s">
        <v>182</v>
      </c>
      <c r="O42" s="55">
        <f>187+5</f>
        <v>192</v>
      </c>
      <c r="P42" s="56" t="s">
        <v>57</v>
      </c>
      <c r="Q42" s="55">
        <f>2899+77</f>
        <v>2976</v>
      </c>
      <c r="R42" s="55">
        <v>1063</v>
      </c>
      <c r="S42" s="55">
        <v>7849</v>
      </c>
      <c r="T42" s="56" t="s">
        <v>97</v>
      </c>
      <c r="U42" s="56" t="s">
        <v>98</v>
      </c>
      <c r="V42" s="55">
        <v>2686</v>
      </c>
      <c r="W42" s="55">
        <v>1275</v>
      </c>
      <c r="X42" s="56">
        <v>11810</v>
      </c>
      <c r="Y42" s="56">
        <v>204</v>
      </c>
      <c r="Z42" s="56">
        <v>103</v>
      </c>
      <c r="AA42" s="56">
        <v>90.27</v>
      </c>
      <c r="AB42" s="56">
        <v>42.84</v>
      </c>
      <c r="AC42" s="56" t="s">
        <v>60</v>
      </c>
      <c r="AD42" s="56" t="s">
        <v>60</v>
      </c>
      <c r="AE42" s="57">
        <v>2899</v>
      </c>
      <c r="AF42" s="57">
        <v>577</v>
      </c>
      <c r="AG42" s="57">
        <v>77</v>
      </c>
      <c r="AH42" s="57">
        <v>4373</v>
      </c>
      <c r="AI42" s="55">
        <v>187</v>
      </c>
      <c r="AJ42" s="55">
        <v>82</v>
      </c>
      <c r="AK42" s="55">
        <v>5</v>
      </c>
      <c r="AL42" s="55">
        <v>794</v>
      </c>
      <c r="AM42" s="55">
        <v>7849</v>
      </c>
      <c r="AN42" s="55">
        <v>1063</v>
      </c>
      <c r="AO42" s="58">
        <v>15.5</v>
      </c>
      <c r="AP42" s="58">
        <v>7.038</v>
      </c>
      <c r="AQ42" s="58">
        <v>15.493</v>
      </c>
      <c r="AR42" s="58">
        <v>5.507</v>
      </c>
      <c r="AS42" s="36"/>
    </row>
    <row r="43" spans="1:45" ht="192">
      <c r="A43" s="50" t="s">
        <v>183</v>
      </c>
      <c r="B43" s="51" t="s">
        <v>184</v>
      </c>
      <c r="C43" s="52" t="s">
        <v>185</v>
      </c>
      <c r="D43" s="53">
        <v>13972.11</v>
      </c>
      <c r="E43" s="53" t="s">
        <v>186</v>
      </c>
      <c r="F43" s="53" t="s">
        <v>187</v>
      </c>
      <c r="G43" s="53" t="s">
        <v>188</v>
      </c>
      <c r="H43" s="53" t="s">
        <v>189</v>
      </c>
      <c r="I43" s="53">
        <v>3</v>
      </c>
      <c r="J43" s="53" t="s">
        <v>190</v>
      </c>
      <c r="K43" s="54" t="s">
        <v>191</v>
      </c>
      <c r="L43" s="53" t="s">
        <v>192</v>
      </c>
      <c r="M43" s="53" t="s">
        <v>193</v>
      </c>
      <c r="N43" s="53">
        <v>19</v>
      </c>
      <c r="O43" s="55">
        <f>95+0</f>
        <v>95</v>
      </c>
      <c r="P43" s="56" t="s">
        <v>57</v>
      </c>
      <c r="Q43" s="55">
        <f>1473+0</f>
        <v>1473</v>
      </c>
      <c r="R43" s="55">
        <v>1257</v>
      </c>
      <c r="S43" s="55">
        <v>4055</v>
      </c>
      <c r="T43" s="56" t="s">
        <v>112</v>
      </c>
      <c r="U43" s="56" t="s">
        <v>113</v>
      </c>
      <c r="V43" s="55">
        <v>1352</v>
      </c>
      <c r="W43" s="55">
        <v>651</v>
      </c>
      <c r="X43" s="56">
        <v>6058</v>
      </c>
      <c r="Y43" s="56">
        <v>103</v>
      </c>
      <c r="Z43" s="56">
        <v>52</v>
      </c>
      <c r="AA43" s="56">
        <v>91.8</v>
      </c>
      <c r="AB43" s="56">
        <v>44.2</v>
      </c>
      <c r="AC43" s="56" t="s">
        <v>60</v>
      </c>
      <c r="AD43" s="56" t="s">
        <v>60</v>
      </c>
      <c r="AE43" s="57">
        <v>1473</v>
      </c>
      <c r="AF43" s="57">
        <v>19</v>
      </c>
      <c r="AG43" s="57"/>
      <c r="AH43" s="57">
        <v>2563</v>
      </c>
      <c r="AI43" s="55">
        <v>95</v>
      </c>
      <c r="AJ43" s="55">
        <v>3</v>
      </c>
      <c r="AK43" s="55"/>
      <c r="AL43" s="55">
        <v>1159</v>
      </c>
      <c r="AM43" s="55">
        <v>4055</v>
      </c>
      <c r="AN43" s="55">
        <v>1257</v>
      </c>
      <c r="AO43" s="58">
        <v>15.5</v>
      </c>
      <c r="AP43" s="58">
        <v>6.302</v>
      </c>
      <c r="AQ43" s="58">
        <v>15.506</v>
      </c>
      <c r="AR43" s="58">
        <v>2.211</v>
      </c>
      <c r="AS43" s="36"/>
    </row>
    <row r="44" spans="1:45" ht="120">
      <c r="A44" s="50" t="s">
        <v>194</v>
      </c>
      <c r="B44" s="51" t="s">
        <v>195</v>
      </c>
      <c r="C44" s="52" t="s">
        <v>196</v>
      </c>
      <c r="D44" s="53">
        <v>5784.87</v>
      </c>
      <c r="E44" s="53" t="s">
        <v>197</v>
      </c>
      <c r="F44" s="53">
        <v>154.21</v>
      </c>
      <c r="G44" s="53" t="s">
        <v>198</v>
      </c>
      <c r="H44" s="53" t="s">
        <v>199</v>
      </c>
      <c r="I44" s="53">
        <v>46</v>
      </c>
      <c r="J44" s="53" t="s">
        <v>200</v>
      </c>
      <c r="K44" s="54">
        <v>8.041</v>
      </c>
      <c r="L44" s="53" t="s">
        <v>201</v>
      </c>
      <c r="M44" s="53" t="s">
        <v>202</v>
      </c>
      <c r="N44" s="53">
        <v>370</v>
      </c>
      <c r="O44" s="55">
        <f>430+0</f>
        <v>430</v>
      </c>
      <c r="P44" s="56" t="s">
        <v>57</v>
      </c>
      <c r="Q44" s="55">
        <f>6665+0</f>
        <v>6665</v>
      </c>
      <c r="R44" s="55">
        <v>1735</v>
      </c>
      <c r="S44" s="55">
        <v>13822</v>
      </c>
      <c r="T44" s="56" t="s">
        <v>203</v>
      </c>
      <c r="U44" s="56" t="s">
        <v>204</v>
      </c>
      <c r="V44" s="55">
        <v>4815</v>
      </c>
      <c r="W44" s="55">
        <v>4266</v>
      </c>
      <c r="X44" s="56">
        <v>22903</v>
      </c>
      <c r="Y44" s="56">
        <v>366</v>
      </c>
      <c r="Z44" s="56">
        <v>344</v>
      </c>
      <c r="AA44" s="56">
        <v>72.25</v>
      </c>
      <c r="AB44" s="56">
        <v>64</v>
      </c>
      <c r="AC44" s="56" t="s">
        <v>60</v>
      </c>
      <c r="AD44" s="56" t="s">
        <v>60</v>
      </c>
      <c r="AE44" s="57">
        <v>6665</v>
      </c>
      <c r="AF44" s="57">
        <v>370</v>
      </c>
      <c r="AG44" s="57"/>
      <c r="AH44" s="57">
        <v>6787</v>
      </c>
      <c r="AI44" s="55">
        <v>430</v>
      </c>
      <c r="AJ44" s="55">
        <v>46</v>
      </c>
      <c r="AK44" s="55"/>
      <c r="AL44" s="55">
        <v>1259</v>
      </c>
      <c r="AM44" s="55">
        <v>13822</v>
      </c>
      <c r="AN44" s="55">
        <v>1735</v>
      </c>
      <c r="AO44" s="58">
        <v>15.5</v>
      </c>
      <c r="AP44" s="58">
        <v>8.041</v>
      </c>
      <c r="AQ44" s="58" t="s">
        <v>23</v>
      </c>
      <c r="AR44" s="58">
        <v>5.391</v>
      </c>
      <c r="AS44" s="36"/>
    </row>
    <row r="45" spans="1:45" ht="168">
      <c r="A45" s="50" t="s">
        <v>205</v>
      </c>
      <c r="B45" s="51" t="s">
        <v>206</v>
      </c>
      <c r="C45" s="52" t="s">
        <v>172</v>
      </c>
      <c r="D45" s="53">
        <v>354.41</v>
      </c>
      <c r="E45" s="53" t="s">
        <v>173</v>
      </c>
      <c r="F45" s="53" t="s">
        <v>174</v>
      </c>
      <c r="G45" s="53" t="s">
        <v>175</v>
      </c>
      <c r="H45" s="53" t="s">
        <v>176</v>
      </c>
      <c r="I45" s="53" t="s">
        <v>177</v>
      </c>
      <c r="J45" s="53" t="s">
        <v>178</v>
      </c>
      <c r="K45" s="54" t="s">
        <v>179</v>
      </c>
      <c r="L45" s="53" t="s">
        <v>180</v>
      </c>
      <c r="M45" s="53" t="s">
        <v>181</v>
      </c>
      <c r="N45" s="53" t="s">
        <v>182</v>
      </c>
      <c r="O45" s="55">
        <f>187+5</f>
        <v>192</v>
      </c>
      <c r="P45" s="56" t="s">
        <v>57</v>
      </c>
      <c r="Q45" s="55">
        <f>2899+77</f>
        <v>2976</v>
      </c>
      <c r="R45" s="55">
        <v>1063</v>
      </c>
      <c r="S45" s="55">
        <v>7849</v>
      </c>
      <c r="T45" s="56" t="s">
        <v>97</v>
      </c>
      <c r="U45" s="56" t="s">
        <v>98</v>
      </c>
      <c r="V45" s="55">
        <v>2686</v>
      </c>
      <c r="W45" s="55">
        <v>1275</v>
      </c>
      <c r="X45" s="56">
        <v>11810</v>
      </c>
      <c r="Y45" s="56">
        <v>204</v>
      </c>
      <c r="Z45" s="56">
        <v>103</v>
      </c>
      <c r="AA45" s="56">
        <v>90.27</v>
      </c>
      <c r="AB45" s="56">
        <v>42.84</v>
      </c>
      <c r="AC45" s="56" t="s">
        <v>60</v>
      </c>
      <c r="AD45" s="56" t="s">
        <v>60</v>
      </c>
      <c r="AE45" s="57">
        <v>2899</v>
      </c>
      <c r="AF45" s="57">
        <v>577</v>
      </c>
      <c r="AG45" s="57">
        <v>77</v>
      </c>
      <c r="AH45" s="57">
        <v>4373</v>
      </c>
      <c r="AI45" s="55">
        <v>187</v>
      </c>
      <c r="AJ45" s="55">
        <v>82</v>
      </c>
      <c r="AK45" s="55">
        <v>5</v>
      </c>
      <c r="AL45" s="55">
        <v>794</v>
      </c>
      <c r="AM45" s="55">
        <v>7849</v>
      </c>
      <c r="AN45" s="55">
        <v>1063</v>
      </c>
      <c r="AO45" s="58">
        <v>15.5</v>
      </c>
      <c r="AP45" s="58">
        <v>7.038</v>
      </c>
      <c r="AQ45" s="58">
        <v>15.493</v>
      </c>
      <c r="AR45" s="58">
        <v>5.507</v>
      </c>
      <c r="AS45" s="36"/>
    </row>
    <row r="46" spans="1:45" ht="192">
      <c r="A46" s="50" t="s">
        <v>207</v>
      </c>
      <c r="B46" s="51" t="s">
        <v>208</v>
      </c>
      <c r="C46" s="52" t="s">
        <v>209</v>
      </c>
      <c r="D46" s="53">
        <v>3738.89</v>
      </c>
      <c r="E46" s="53" t="s">
        <v>210</v>
      </c>
      <c r="F46" s="53" t="s">
        <v>211</v>
      </c>
      <c r="G46" s="53" t="s">
        <v>212</v>
      </c>
      <c r="H46" s="53" t="s">
        <v>213</v>
      </c>
      <c r="I46" s="53" t="s">
        <v>214</v>
      </c>
      <c r="J46" s="53" t="s">
        <v>215</v>
      </c>
      <c r="K46" s="54" t="s">
        <v>216</v>
      </c>
      <c r="L46" s="53" t="s">
        <v>217</v>
      </c>
      <c r="M46" s="53" t="s">
        <v>218</v>
      </c>
      <c r="N46" s="53" t="s">
        <v>219</v>
      </c>
      <c r="O46" s="55">
        <f>1125+10</f>
        <v>1135</v>
      </c>
      <c r="P46" s="56" t="s">
        <v>57</v>
      </c>
      <c r="Q46" s="55">
        <f>17438+155</f>
        <v>17593</v>
      </c>
      <c r="R46" s="55">
        <v>15021</v>
      </c>
      <c r="S46" s="55">
        <v>67661</v>
      </c>
      <c r="T46" s="56" t="s">
        <v>147</v>
      </c>
      <c r="U46" s="56" t="s">
        <v>148</v>
      </c>
      <c r="V46" s="55">
        <v>16554</v>
      </c>
      <c r="W46" s="55">
        <v>8972</v>
      </c>
      <c r="X46" s="56">
        <v>93187</v>
      </c>
      <c r="Y46" s="56">
        <v>1256</v>
      </c>
      <c r="Z46" s="56">
        <v>724</v>
      </c>
      <c r="AA46" s="56">
        <v>94.095</v>
      </c>
      <c r="AB46" s="56">
        <v>51</v>
      </c>
      <c r="AC46" s="56" t="s">
        <v>60</v>
      </c>
      <c r="AD46" s="56" t="s">
        <v>60</v>
      </c>
      <c r="AE46" s="57">
        <v>17438</v>
      </c>
      <c r="AF46" s="57">
        <v>3683</v>
      </c>
      <c r="AG46" s="57">
        <v>155</v>
      </c>
      <c r="AH46" s="57">
        <v>46540</v>
      </c>
      <c r="AI46" s="55">
        <v>1125</v>
      </c>
      <c r="AJ46" s="55">
        <v>453</v>
      </c>
      <c r="AK46" s="55">
        <v>10</v>
      </c>
      <c r="AL46" s="55">
        <v>13443</v>
      </c>
      <c r="AM46" s="55">
        <v>67661</v>
      </c>
      <c r="AN46" s="55">
        <v>15021</v>
      </c>
      <c r="AO46" s="58">
        <v>15.5</v>
      </c>
      <c r="AP46" s="58">
        <v>8.13</v>
      </c>
      <c r="AQ46" s="58">
        <v>15.487</v>
      </c>
      <c r="AR46" s="58">
        <v>3.462</v>
      </c>
      <c r="AS46" s="36"/>
    </row>
    <row r="47" spans="1:45" ht="96">
      <c r="A47" s="50" t="s">
        <v>220</v>
      </c>
      <c r="B47" s="51" t="s">
        <v>221</v>
      </c>
      <c r="C47" s="52" t="s">
        <v>222</v>
      </c>
      <c r="D47" s="53">
        <v>812.14</v>
      </c>
      <c r="E47" s="53" t="s">
        <v>223</v>
      </c>
      <c r="F47" s="53"/>
      <c r="G47" s="53">
        <v>-13441</v>
      </c>
      <c r="H47" s="53" t="s">
        <v>224</v>
      </c>
      <c r="I47" s="53"/>
      <c r="J47" s="53" t="s">
        <v>225</v>
      </c>
      <c r="K47" s="54"/>
      <c r="L47" s="53">
        <v>-46533</v>
      </c>
      <c r="M47" s="53" t="s">
        <v>226</v>
      </c>
      <c r="N47" s="53"/>
      <c r="O47" s="55">
        <f>0+0</f>
        <v>0</v>
      </c>
      <c r="P47" s="56" t="s">
        <v>121</v>
      </c>
      <c r="Q47" s="55">
        <f>0+0</f>
        <v>0</v>
      </c>
      <c r="R47" s="55">
        <v>-13441</v>
      </c>
      <c r="S47" s="55">
        <v>-46533</v>
      </c>
      <c r="T47" s="56"/>
      <c r="U47" s="56"/>
      <c r="V47" s="55"/>
      <c r="W47" s="55"/>
      <c r="X47" s="56">
        <v>-46533</v>
      </c>
      <c r="Y47" s="56"/>
      <c r="Z47" s="56"/>
      <c r="AA47" s="56">
        <v>94.095</v>
      </c>
      <c r="AB47" s="56">
        <v>51</v>
      </c>
      <c r="AC47" s="56" t="s">
        <v>60</v>
      </c>
      <c r="AD47" s="56" t="s">
        <v>60</v>
      </c>
      <c r="AE47" s="57"/>
      <c r="AF47" s="57"/>
      <c r="AG47" s="57"/>
      <c r="AH47" s="57">
        <v>-46533</v>
      </c>
      <c r="AI47" s="55"/>
      <c r="AJ47" s="55"/>
      <c r="AK47" s="55"/>
      <c r="AL47" s="55">
        <v>-13441</v>
      </c>
      <c r="AM47" s="55">
        <v>-46533</v>
      </c>
      <c r="AN47" s="55">
        <v>-13441</v>
      </c>
      <c r="AO47" s="58" t="s">
        <v>23</v>
      </c>
      <c r="AP47" s="58" t="s">
        <v>23</v>
      </c>
      <c r="AQ47" s="58" t="s">
        <v>23</v>
      </c>
      <c r="AR47" s="58">
        <v>3.462</v>
      </c>
      <c r="AS47" s="36"/>
    </row>
    <row r="48" spans="1:45" ht="84">
      <c r="A48" s="50" t="s">
        <v>227</v>
      </c>
      <c r="B48" s="51" t="s">
        <v>228</v>
      </c>
      <c r="C48" s="52" t="s">
        <v>229</v>
      </c>
      <c r="D48" s="53">
        <v>1179.07</v>
      </c>
      <c r="E48" s="53" t="s">
        <v>230</v>
      </c>
      <c r="F48" s="53"/>
      <c r="G48" s="53">
        <v>23682</v>
      </c>
      <c r="H48" s="53" t="s">
        <v>231</v>
      </c>
      <c r="I48" s="53"/>
      <c r="J48" s="53" t="s">
        <v>232</v>
      </c>
      <c r="K48" s="54"/>
      <c r="L48" s="53">
        <v>95438</v>
      </c>
      <c r="M48" s="53" t="s">
        <v>233</v>
      </c>
      <c r="N48" s="53"/>
      <c r="O48" s="55">
        <f>0+0</f>
        <v>0</v>
      </c>
      <c r="P48" s="56" t="s">
        <v>121</v>
      </c>
      <c r="Q48" s="55">
        <f>0+0</f>
        <v>0</v>
      </c>
      <c r="R48" s="55">
        <v>23682</v>
      </c>
      <c r="S48" s="55">
        <v>95438</v>
      </c>
      <c r="T48" s="56"/>
      <c r="U48" s="56"/>
      <c r="V48" s="55"/>
      <c r="W48" s="55"/>
      <c r="X48" s="56">
        <v>95438</v>
      </c>
      <c r="Y48" s="56"/>
      <c r="Z48" s="56"/>
      <c r="AA48" s="56">
        <v>76.5</v>
      </c>
      <c r="AB48" s="56">
        <v>47.6</v>
      </c>
      <c r="AC48" s="56" t="s">
        <v>60</v>
      </c>
      <c r="AD48" s="56" t="s">
        <v>60</v>
      </c>
      <c r="AE48" s="57"/>
      <c r="AF48" s="57"/>
      <c r="AG48" s="57"/>
      <c r="AH48" s="57">
        <v>95438</v>
      </c>
      <c r="AI48" s="55"/>
      <c r="AJ48" s="55"/>
      <c r="AK48" s="55"/>
      <c r="AL48" s="55">
        <v>23682</v>
      </c>
      <c r="AM48" s="55">
        <v>95438</v>
      </c>
      <c r="AN48" s="55">
        <v>23682</v>
      </c>
      <c r="AO48" s="58" t="s">
        <v>23</v>
      </c>
      <c r="AP48" s="58" t="s">
        <v>23</v>
      </c>
      <c r="AQ48" s="58" t="s">
        <v>23</v>
      </c>
      <c r="AR48" s="58">
        <v>4.03</v>
      </c>
      <c r="AS48" s="36"/>
    </row>
    <row r="49" spans="1:45" ht="17.25" customHeight="1">
      <c r="A49" s="91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36"/>
    </row>
    <row r="50" spans="1:45" ht="108">
      <c r="A50" s="50" t="s">
        <v>235</v>
      </c>
      <c r="B50" s="51" t="s">
        <v>236</v>
      </c>
      <c r="C50" s="52" t="s">
        <v>237</v>
      </c>
      <c r="D50" s="53">
        <v>146.1</v>
      </c>
      <c r="E50" s="53">
        <v>69.84</v>
      </c>
      <c r="F50" s="53" t="s">
        <v>238</v>
      </c>
      <c r="G50" s="53" t="s">
        <v>239</v>
      </c>
      <c r="H50" s="53">
        <v>126</v>
      </c>
      <c r="I50" s="53" t="s">
        <v>240</v>
      </c>
      <c r="J50" s="53" t="s">
        <v>241</v>
      </c>
      <c r="K50" s="54" t="s">
        <v>242</v>
      </c>
      <c r="L50" s="53" t="s">
        <v>243</v>
      </c>
      <c r="M50" s="53">
        <v>1953</v>
      </c>
      <c r="N50" s="53" t="s">
        <v>244</v>
      </c>
      <c r="O50" s="55">
        <f>126+19</f>
        <v>145</v>
      </c>
      <c r="P50" s="56" t="s">
        <v>57</v>
      </c>
      <c r="Q50" s="55">
        <f>1953+294</f>
        <v>2247</v>
      </c>
      <c r="R50" s="55">
        <v>263</v>
      </c>
      <c r="S50" s="55">
        <v>2713</v>
      </c>
      <c r="T50" s="56" t="s">
        <v>245</v>
      </c>
      <c r="U50" s="56" t="s">
        <v>246</v>
      </c>
      <c r="V50" s="55">
        <v>1891</v>
      </c>
      <c r="W50" s="55">
        <v>1070</v>
      </c>
      <c r="X50" s="56">
        <v>5674</v>
      </c>
      <c r="Y50" s="56">
        <v>144</v>
      </c>
      <c r="Z50" s="56">
        <v>86</v>
      </c>
      <c r="AA50" s="56">
        <v>84.15</v>
      </c>
      <c r="AB50" s="56">
        <v>47.6</v>
      </c>
      <c r="AC50" s="56" t="s">
        <v>60</v>
      </c>
      <c r="AD50" s="56" t="s">
        <v>60</v>
      </c>
      <c r="AE50" s="57">
        <v>1953</v>
      </c>
      <c r="AF50" s="57">
        <v>760</v>
      </c>
      <c r="AG50" s="57">
        <v>294</v>
      </c>
      <c r="AH50" s="57"/>
      <c r="AI50" s="55">
        <v>126</v>
      </c>
      <c r="AJ50" s="55">
        <v>137</v>
      </c>
      <c r="AK50" s="55">
        <v>19</v>
      </c>
      <c r="AL50" s="55"/>
      <c r="AM50" s="55">
        <v>2713</v>
      </c>
      <c r="AN50" s="55">
        <v>263</v>
      </c>
      <c r="AO50" s="58">
        <v>15.5</v>
      </c>
      <c r="AP50" s="58">
        <v>5.544</v>
      </c>
      <c r="AQ50" s="58">
        <v>15.485</v>
      </c>
      <c r="AR50" s="58" t="s">
        <v>23</v>
      </c>
      <c r="AS50" s="36"/>
    </row>
    <row r="51" spans="1:45" ht="120">
      <c r="A51" s="50" t="s">
        <v>247</v>
      </c>
      <c r="B51" s="51" t="s">
        <v>248</v>
      </c>
      <c r="C51" s="52" t="s">
        <v>249</v>
      </c>
      <c r="D51" s="53">
        <v>60270.4</v>
      </c>
      <c r="E51" s="53" t="s">
        <v>250</v>
      </c>
      <c r="F51" s="53" t="s">
        <v>251</v>
      </c>
      <c r="G51" s="53" t="s">
        <v>252</v>
      </c>
      <c r="H51" s="53" t="s">
        <v>253</v>
      </c>
      <c r="I51" s="53" t="s">
        <v>254</v>
      </c>
      <c r="J51" s="53" t="s">
        <v>255</v>
      </c>
      <c r="K51" s="54" t="s">
        <v>256</v>
      </c>
      <c r="L51" s="53" t="s">
        <v>257</v>
      </c>
      <c r="M51" s="53" t="s">
        <v>258</v>
      </c>
      <c r="N51" s="53" t="s">
        <v>259</v>
      </c>
      <c r="O51" s="55">
        <f>116+9</f>
        <v>125</v>
      </c>
      <c r="P51" s="56" t="s">
        <v>57</v>
      </c>
      <c r="Q51" s="55">
        <f>1798+139</f>
        <v>1937</v>
      </c>
      <c r="R51" s="55">
        <v>1085</v>
      </c>
      <c r="S51" s="55">
        <v>11047</v>
      </c>
      <c r="T51" s="56" t="s">
        <v>260</v>
      </c>
      <c r="U51" s="56" t="s">
        <v>261</v>
      </c>
      <c r="V51" s="55">
        <v>1416</v>
      </c>
      <c r="W51" s="55">
        <v>1085</v>
      </c>
      <c r="X51" s="56">
        <v>13548</v>
      </c>
      <c r="Y51" s="56">
        <v>108</v>
      </c>
      <c r="Z51" s="56">
        <v>88</v>
      </c>
      <c r="AA51" s="56">
        <v>73.1</v>
      </c>
      <c r="AB51" s="56">
        <v>56</v>
      </c>
      <c r="AC51" s="56" t="s">
        <v>60</v>
      </c>
      <c r="AD51" s="56" t="s">
        <v>60</v>
      </c>
      <c r="AE51" s="57">
        <v>1798</v>
      </c>
      <c r="AF51" s="57">
        <v>372</v>
      </c>
      <c r="AG51" s="57">
        <v>139</v>
      </c>
      <c r="AH51" s="57">
        <v>8877</v>
      </c>
      <c r="AI51" s="55">
        <v>116</v>
      </c>
      <c r="AJ51" s="55">
        <v>65</v>
      </c>
      <c r="AK51" s="55">
        <v>9</v>
      </c>
      <c r="AL51" s="55">
        <v>904</v>
      </c>
      <c r="AM51" s="55">
        <v>11047</v>
      </c>
      <c r="AN51" s="55">
        <v>1085</v>
      </c>
      <c r="AO51" s="58">
        <v>15.5</v>
      </c>
      <c r="AP51" s="58">
        <v>5.725</v>
      </c>
      <c r="AQ51" s="58">
        <v>15.492</v>
      </c>
      <c r="AR51" s="58">
        <v>9.82</v>
      </c>
      <c r="AS51" s="36"/>
    </row>
    <row r="52" spans="1:45" ht="192">
      <c r="A52" s="50" t="s">
        <v>262</v>
      </c>
      <c r="B52" s="51" t="s">
        <v>263</v>
      </c>
      <c r="C52" s="52" t="s">
        <v>264</v>
      </c>
      <c r="D52" s="53">
        <v>10047.93</v>
      </c>
      <c r="E52" s="53" t="s">
        <v>265</v>
      </c>
      <c r="F52" s="53">
        <v>23.14</v>
      </c>
      <c r="G52" s="53" t="s">
        <v>266</v>
      </c>
      <c r="H52" s="53" t="s">
        <v>267</v>
      </c>
      <c r="I52" s="53">
        <v>5</v>
      </c>
      <c r="J52" s="53" t="s">
        <v>268</v>
      </c>
      <c r="K52" s="54">
        <v>8.039</v>
      </c>
      <c r="L52" s="53" t="s">
        <v>269</v>
      </c>
      <c r="M52" s="53" t="s">
        <v>270</v>
      </c>
      <c r="N52" s="53">
        <v>40</v>
      </c>
      <c r="O52" s="55">
        <f>67+0</f>
        <v>67</v>
      </c>
      <c r="P52" s="56" t="s">
        <v>57</v>
      </c>
      <c r="Q52" s="55">
        <f>1039+0</f>
        <v>1039</v>
      </c>
      <c r="R52" s="55">
        <v>2219</v>
      </c>
      <c r="S52" s="55">
        <v>12155</v>
      </c>
      <c r="T52" s="56" t="s">
        <v>97</v>
      </c>
      <c r="U52" s="56" t="s">
        <v>98</v>
      </c>
      <c r="V52" s="55">
        <v>938</v>
      </c>
      <c r="W52" s="55">
        <v>445</v>
      </c>
      <c r="X52" s="56">
        <v>13538</v>
      </c>
      <c r="Y52" s="56">
        <v>71</v>
      </c>
      <c r="Z52" s="56">
        <v>36</v>
      </c>
      <c r="AA52" s="56">
        <v>90.27</v>
      </c>
      <c r="AB52" s="56">
        <v>42.84</v>
      </c>
      <c r="AC52" s="56" t="s">
        <v>60</v>
      </c>
      <c r="AD52" s="56" t="s">
        <v>60</v>
      </c>
      <c r="AE52" s="57">
        <v>1039</v>
      </c>
      <c r="AF52" s="57">
        <v>40</v>
      </c>
      <c r="AG52" s="57"/>
      <c r="AH52" s="57">
        <v>11076</v>
      </c>
      <c r="AI52" s="55">
        <v>67</v>
      </c>
      <c r="AJ52" s="55">
        <v>5</v>
      </c>
      <c r="AK52" s="55"/>
      <c r="AL52" s="55">
        <v>2147</v>
      </c>
      <c r="AM52" s="55">
        <v>12155</v>
      </c>
      <c r="AN52" s="55">
        <v>2219</v>
      </c>
      <c r="AO52" s="58">
        <v>15.5</v>
      </c>
      <c r="AP52" s="58">
        <v>8.039</v>
      </c>
      <c r="AQ52" s="58" t="s">
        <v>23</v>
      </c>
      <c r="AR52" s="58">
        <v>5.159</v>
      </c>
      <c r="AS52" s="36"/>
    </row>
    <row r="53" spans="1:45" ht="84">
      <c r="A53" s="50" t="s">
        <v>271</v>
      </c>
      <c r="B53" s="51" t="s">
        <v>272</v>
      </c>
      <c r="C53" s="52" t="s">
        <v>273</v>
      </c>
      <c r="D53" s="53">
        <v>7867.78</v>
      </c>
      <c r="E53" s="53" t="s">
        <v>274</v>
      </c>
      <c r="F53" s="53"/>
      <c r="G53" s="53">
        <v>-313</v>
      </c>
      <c r="H53" s="53" t="s">
        <v>275</v>
      </c>
      <c r="I53" s="53"/>
      <c r="J53" s="53" t="s">
        <v>276</v>
      </c>
      <c r="K53" s="54"/>
      <c r="L53" s="53">
        <v>-7602</v>
      </c>
      <c r="M53" s="53" t="s">
        <v>277</v>
      </c>
      <c r="N53" s="53"/>
      <c r="O53" s="55">
        <f>0+0</f>
        <v>0</v>
      </c>
      <c r="P53" s="56" t="s">
        <v>121</v>
      </c>
      <c r="Q53" s="55">
        <f>0+0</f>
        <v>0</v>
      </c>
      <c r="R53" s="55">
        <v>-313</v>
      </c>
      <c r="S53" s="55">
        <v>-7602</v>
      </c>
      <c r="T53" s="56"/>
      <c r="U53" s="56"/>
      <c r="V53" s="55"/>
      <c r="W53" s="55"/>
      <c r="X53" s="56">
        <v>-7602</v>
      </c>
      <c r="Y53" s="56"/>
      <c r="Z53" s="56"/>
      <c r="AA53" s="56">
        <v>90.27</v>
      </c>
      <c r="AB53" s="56">
        <v>42.84</v>
      </c>
      <c r="AC53" s="56" t="s">
        <v>60</v>
      </c>
      <c r="AD53" s="56" t="s">
        <v>60</v>
      </c>
      <c r="AE53" s="57"/>
      <c r="AF53" s="57"/>
      <c r="AG53" s="57"/>
      <c r="AH53" s="57">
        <v>-7602</v>
      </c>
      <c r="AI53" s="55"/>
      <c r="AJ53" s="55"/>
      <c r="AK53" s="55"/>
      <c r="AL53" s="55">
        <v>-313</v>
      </c>
      <c r="AM53" s="55">
        <v>-7602</v>
      </c>
      <c r="AN53" s="55">
        <v>-313</v>
      </c>
      <c r="AO53" s="58" t="s">
        <v>23</v>
      </c>
      <c r="AP53" s="58" t="s">
        <v>23</v>
      </c>
      <c r="AQ53" s="58" t="s">
        <v>23</v>
      </c>
      <c r="AR53" s="58">
        <v>24.287</v>
      </c>
      <c r="AS53" s="36"/>
    </row>
    <row r="54" spans="1:45" ht="96">
      <c r="A54" s="50" t="s">
        <v>278</v>
      </c>
      <c r="B54" s="51" t="s">
        <v>279</v>
      </c>
      <c r="C54" s="52" t="s">
        <v>280</v>
      </c>
      <c r="D54" s="53">
        <v>18859.49</v>
      </c>
      <c r="E54" s="53" t="s">
        <v>281</v>
      </c>
      <c r="F54" s="53"/>
      <c r="G54" s="53">
        <v>-1832</v>
      </c>
      <c r="H54" s="53" t="s">
        <v>282</v>
      </c>
      <c r="I54" s="53"/>
      <c r="J54" s="53" t="s">
        <v>283</v>
      </c>
      <c r="K54" s="54"/>
      <c r="L54" s="53">
        <v>-2968</v>
      </c>
      <c r="M54" s="53" t="s">
        <v>284</v>
      </c>
      <c r="N54" s="53"/>
      <c r="O54" s="55">
        <f>0+0</f>
        <v>0</v>
      </c>
      <c r="P54" s="56" t="s">
        <v>121</v>
      </c>
      <c r="Q54" s="55">
        <f>0+0</f>
        <v>0</v>
      </c>
      <c r="R54" s="55">
        <v>-1832</v>
      </c>
      <c r="S54" s="55">
        <v>-2968</v>
      </c>
      <c r="T54" s="56"/>
      <c r="U54" s="56"/>
      <c r="V54" s="55"/>
      <c r="W54" s="55"/>
      <c r="X54" s="56">
        <v>-2968</v>
      </c>
      <c r="Y54" s="56"/>
      <c r="Z54" s="56"/>
      <c r="AA54" s="56">
        <v>90.27</v>
      </c>
      <c r="AB54" s="56">
        <v>42.84</v>
      </c>
      <c r="AC54" s="56" t="s">
        <v>60</v>
      </c>
      <c r="AD54" s="56" t="s">
        <v>60</v>
      </c>
      <c r="AE54" s="57"/>
      <c r="AF54" s="57"/>
      <c r="AG54" s="57"/>
      <c r="AH54" s="57">
        <v>-2968</v>
      </c>
      <c r="AI54" s="55"/>
      <c r="AJ54" s="55"/>
      <c r="AK54" s="55"/>
      <c r="AL54" s="55">
        <v>-1832</v>
      </c>
      <c r="AM54" s="55">
        <v>-2968</v>
      </c>
      <c r="AN54" s="55">
        <v>-1832</v>
      </c>
      <c r="AO54" s="58" t="s">
        <v>23</v>
      </c>
      <c r="AP54" s="58" t="s">
        <v>23</v>
      </c>
      <c r="AQ54" s="58" t="s">
        <v>23</v>
      </c>
      <c r="AR54" s="58">
        <v>1.62</v>
      </c>
      <c r="AS54" s="36"/>
    </row>
    <row r="55" spans="1:45" ht="96">
      <c r="A55" s="59" t="s">
        <v>285</v>
      </c>
      <c r="B55" s="60" t="s">
        <v>286</v>
      </c>
      <c r="C55" s="61" t="s">
        <v>287</v>
      </c>
      <c r="D55" s="62">
        <v>53.9</v>
      </c>
      <c r="E55" s="62" t="s">
        <v>288</v>
      </c>
      <c r="F55" s="62"/>
      <c r="G55" s="62">
        <v>1310</v>
      </c>
      <c r="H55" s="62" t="s">
        <v>289</v>
      </c>
      <c r="I55" s="62"/>
      <c r="J55" s="62" t="s">
        <v>127</v>
      </c>
      <c r="K55" s="63"/>
      <c r="L55" s="62">
        <v>6524</v>
      </c>
      <c r="M55" s="62" t="s">
        <v>290</v>
      </c>
      <c r="N55" s="62"/>
      <c r="O55" s="64">
        <f>0+0</f>
        <v>0</v>
      </c>
      <c r="P55" s="65" t="s">
        <v>121</v>
      </c>
      <c r="Q55" s="64">
        <f>0+0</f>
        <v>0</v>
      </c>
      <c r="R55" s="64">
        <v>1310</v>
      </c>
      <c r="S55" s="64">
        <v>6524</v>
      </c>
      <c r="T55" s="65"/>
      <c r="U55" s="65"/>
      <c r="V55" s="64"/>
      <c r="W55" s="64"/>
      <c r="X55" s="65">
        <v>6524</v>
      </c>
      <c r="Y55" s="65"/>
      <c r="Z55" s="65"/>
      <c r="AA55" s="65">
        <v>91.8</v>
      </c>
      <c r="AB55" s="65">
        <v>44.2</v>
      </c>
      <c r="AC55" s="65" t="s">
        <v>60</v>
      </c>
      <c r="AD55" s="65" t="s">
        <v>60</v>
      </c>
      <c r="AE55" s="66"/>
      <c r="AF55" s="66"/>
      <c r="AG55" s="66"/>
      <c r="AH55" s="66">
        <v>6524</v>
      </c>
      <c r="AI55" s="64"/>
      <c r="AJ55" s="64"/>
      <c r="AK55" s="64"/>
      <c r="AL55" s="64">
        <v>1310</v>
      </c>
      <c r="AM55" s="64">
        <v>6524</v>
      </c>
      <c r="AN55" s="64">
        <v>1310</v>
      </c>
      <c r="AO55" s="67" t="s">
        <v>23</v>
      </c>
      <c r="AP55" s="67" t="s">
        <v>23</v>
      </c>
      <c r="AQ55" s="67" t="s">
        <v>23</v>
      </c>
      <c r="AR55" s="67">
        <v>4.98</v>
      </c>
      <c r="AS55" s="36"/>
    </row>
    <row r="56" spans="1:45" ht="21" customHeight="1">
      <c r="A56" s="93" t="s">
        <v>291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36"/>
    </row>
    <row r="57" spans="1:45" ht="204">
      <c r="A57" s="50" t="s">
        <v>292</v>
      </c>
      <c r="B57" s="51" t="s">
        <v>293</v>
      </c>
      <c r="C57" s="52" t="s">
        <v>294</v>
      </c>
      <c r="D57" s="53">
        <v>25347.51</v>
      </c>
      <c r="E57" s="53" t="s">
        <v>295</v>
      </c>
      <c r="F57" s="53" t="s">
        <v>296</v>
      </c>
      <c r="G57" s="53" t="s">
        <v>297</v>
      </c>
      <c r="H57" s="53" t="s">
        <v>298</v>
      </c>
      <c r="I57" s="53" t="s">
        <v>299</v>
      </c>
      <c r="J57" s="53" t="s">
        <v>300</v>
      </c>
      <c r="K57" s="54" t="s">
        <v>301</v>
      </c>
      <c r="L57" s="53" t="s">
        <v>302</v>
      </c>
      <c r="M57" s="53" t="s">
        <v>303</v>
      </c>
      <c r="N57" s="53" t="s">
        <v>304</v>
      </c>
      <c r="O57" s="55">
        <f>8426+26</f>
        <v>8452</v>
      </c>
      <c r="P57" s="56" t="s">
        <v>57</v>
      </c>
      <c r="Q57" s="55">
        <f>130603+402</f>
        <v>131005</v>
      </c>
      <c r="R57" s="55">
        <v>147776</v>
      </c>
      <c r="S57" s="55">
        <v>536540</v>
      </c>
      <c r="T57" s="56" t="s">
        <v>305</v>
      </c>
      <c r="U57" s="56" t="s">
        <v>306</v>
      </c>
      <c r="V57" s="55">
        <v>105230</v>
      </c>
      <c r="W57" s="55">
        <v>48996</v>
      </c>
      <c r="X57" s="56">
        <v>690766</v>
      </c>
      <c r="Y57" s="56">
        <v>7987</v>
      </c>
      <c r="Z57" s="56">
        <v>3951</v>
      </c>
      <c r="AA57" s="56">
        <v>80.325</v>
      </c>
      <c r="AB57" s="56">
        <v>37.4</v>
      </c>
      <c r="AC57" s="56" t="s">
        <v>60</v>
      </c>
      <c r="AD57" s="56" t="s">
        <v>60</v>
      </c>
      <c r="AE57" s="57">
        <v>130603</v>
      </c>
      <c r="AF57" s="57">
        <v>6459</v>
      </c>
      <c r="AG57" s="57">
        <v>402</v>
      </c>
      <c r="AH57" s="57">
        <v>399478</v>
      </c>
      <c r="AI57" s="55">
        <v>8426</v>
      </c>
      <c r="AJ57" s="55">
        <v>1361</v>
      </c>
      <c r="AK57" s="55">
        <v>26</v>
      </c>
      <c r="AL57" s="55">
        <v>137989</v>
      </c>
      <c r="AM57" s="55">
        <v>536540</v>
      </c>
      <c r="AN57" s="55">
        <v>147776</v>
      </c>
      <c r="AO57" s="58">
        <v>15.5</v>
      </c>
      <c r="AP57" s="58">
        <v>4.746</v>
      </c>
      <c r="AQ57" s="58">
        <v>15.471</v>
      </c>
      <c r="AR57" s="58">
        <v>2.895</v>
      </c>
      <c r="AS57" s="36"/>
    </row>
    <row r="58" spans="1:45" ht="216">
      <c r="A58" s="50" t="s">
        <v>307</v>
      </c>
      <c r="B58" s="51" t="s">
        <v>308</v>
      </c>
      <c r="C58" s="52" t="s">
        <v>309</v>
      </c>
      <c r="D58" s="53">
        <v>131.84</v>
      </c>
      <c r="E58" s="53" t="s">
        <v>310</v>
      </c>
      <c r="F58" s="53">
        <v>0.54</v>
      </c>
      <c r="G58" s="53" t="s">
        <v>311</v>
      </c>
      <c r="H58" s="53" t="s">
        <v>312</v>
      </c>
      <c r="I58" s="53">
        <v>40</v>
      </c>
      <c r="J58" s="53" t="s">
        <v>313</v>
      </c>
      <c r="K58" s="54">
        <v>3.279</v>
      </c>
      <c r="L58" s="53" t="s">
        <v>314</v>
      </c>
      <c r="M58" s="53" t="s">
        <v>315</v>
      </c>
      <c r="N58" s="53">
        <v>131</v>
      </c>
      <c r="O58" s="55">
        <f>1184+0</f>
        <v>1184</v>
      </c>
      <c r="P58" s="56" t="s">
        <v>57</v>
      </c>
      <c r="Q58" s="55">
        <f>18352+0</f>
        <v>18352</v>
      </c>
      <c r="R58" s="55">
        <v>9856</v>
      </c>
      <c r="S58" s="55">
        <v>47512</v>
      </c>
      <c r="T58" s="56" t="s">
        <v>305</v>
      </c>
      <c r="U58" s="56" t="s">
        <v>306</v>
      </c>
      <c r="V58" s="55">
        <v>14741</v>
      </c>
      <c r="W58" s="55">
        <v>6864</v>
      </c>
      <c r="X58" s="56">
        <v>69117</v>
      </c>
      <c r="Y58" s="56">
        <v>1119</v>
      </c>
      <c r="Z58" s="56">
        <v>554</v>
      </c>
      <c r="AA58" s="56">
        <v>80.325</v>
      </c>
      <c r="AB58" s="56">
        <v>37.4</v>
      </c>
      <c r="AC58" s="56" t="s">
        <v>60</v>
      </c>
      <c r="AD58" s="56" t="s">
        <v>60</v>
      </c>
      <c r="AE58" s="57">
        <v>18352</v>
      </c>
      <c r="AF58" s="57">
        <v>131</v>
      </c>
      <c r="AG58" s="57"/>
      <c r="AH58" s="57">
        <v>29029</v>
      </c>
      <c r="AI58" s="55">
        <v>1184</v>
      </c>
      <c r="AJ58" s="55">
        <v>40</v>
      </c>
      <c r="AK58" s="55"/>
      <c r="AL58" s="55">
        <v>8632</v>
      </c>
      <c r="AM58" s="55">
        <v>47512</v>
      </c>
      <c r="AN58" s="55">
        <v>9856</v>
      </c>
      <c r="AO58" s="58">
        <v>15.5</v>
      </c>
      <c r="AP58" s="58">
        <v>3.279</v>
      </c>
      <c r="AQ58" s="58" t="s">
        <v>23</v>
      </c>
      <c r="AR58" s="58">
        <v>3.363</v>
      </c>
      <c r="AS58" s="36"/>
    </row>
    <row r="59" spans="1:45" ht="204">
      <c r="A59" s="50" t="s">
        <v>316</v>
      </c>
      <c r="B59" s="51" t="s">
        <v>317</v>
      </c>
      <c r="C59" s="52" t="s">
        <v>318</v>
      </c>
      <c r="D59" s="53">
        <v>137.27</v>
      </c>
      <c r="E59" s="53" t="s">
        <v>319</v>
      </c>
      <c r="F59" s="53">
        <v>0.61</v>
      </c>
      <c r="G59" s="53" t="s">
        <v>320</v>
      </c>
      <c r="H59" s="53" t="s">
        <v>321</v>
      </c>
      <c r="I59" s="53">
        <v>9</v>
      </c>
      <c r="J59" s="53" t="s">
        <v>322</v>
      </c>
      <c r="K59" s="54">
        <v>3.061</v>
      </c>
      <c r="L59" s="53" t="s">
        <v>323</v>
      </c>
      <c r="M59" s="53" t="s">
        <v>324</v>
      </c>
      <c r="N59" s="53">
        <v>28</v>
      </c>
      <c r="O59" s="55">
        <f>250+0</f>
        <v>250</v>
      </c>
      <c r="P59" s="56" t="s">
        <v>57</v>
      </c>
      <c r="Q59" s="55">
        <f>3578+0</f>
        <v>3578</v>
      </c>
      <c r="R59" s="55">
        <v>1977</v>
      </c>
      <c r="S59" s="55">
        <v>9169</v>
      </c>
      <c r="T59" s="56" t="s">
        <v>305</v>
      </c>
      <c r="U59" s="56" t="s">
        <v>306</v>
      </c>
      <c r="V59" s="55">
        <v>2874</v>
      </c>
      <c r="W59" s="55">
        <v>1338</v>
      </c>
      <c r="X59" s="56">
        <v>13381</v>
      </c>
      <c r="Y59" s="56">
        <v>236</v>
      </c>
      <c r="Z59" s="56">
        <v>117</v>
      </c>
      <c r="AA59" s="56">
        <v>80.325</v>
      </c>
      <c r="AB59" s="56">
        <v>37.4</v>
      </c>
      <c r="AC59" s="56" t="s">
        <v>60</v>
      </c>
      <c r="AD59" s="56" t="s">
        <v>60</v>
      </c>
      <c r="AE59" s="57">
        <v>3578</v>
      </c>
      <c r="AF59" s="57">
        <v>28</v>
      </c>
      <c r="AG59" s="57"/>
      <c r="AH59" s="57">
        <v>5563</v>
      </c>
      <c r="AI59" s="55">
        <v>250</v>
      </c>
      <c r="AJ59" s="55">
        <v>9</v>
      </c>
      <c r="AK59" s="55"/>
      <c r="AL59" s="55">
        <v>1718</v>
      </c>
      <c r="AM59" s="55">
        <v>9169</v>
      </c>
      <c r="AN59" s="55">
        <v>1977</v>
      </c>
      <c r="AO59" s="58">
        <v>14.31</v>
      </c>
      <c r="AP59" s="58">
        <v>3.061</v>
      </c>
      <c r="AQ59" s="58" t="s">
        <v>23</v>
      </c>
      <c r="AR59" s="58">
        <v>3.238</v>
      </c>
      <c r="AS59" s="36"/>
    </row>
    <row r="60" spans="1:45" ht="192">
      <c r="A60" s="50" t="s">
        <v>325</v>
      </c>
      <c r="B60" s="51" t="s">
        <v>326</v>
      </c>
      <c r="C60" s="52" t="s">
        <v>327</v>
      </c>
      <c r="D60" s="53">
        <v>3249.15</v>
      </c>
      <c r="E60" s="53" t="s">
        <v>328</v>
      </c>
      <c r="F60" s="53">
        <v>102.79</v>
      </c>
      <c r="G60" s="53" t="s">
        <v>329</v>
      </c>
      <c r="H60" s="53" t="s">
        <v>330</v>
      </c>
      <c r="I60" s="53">
        <v>2996</v>
      </c>
      <c r="J60" s="53" t="s">
        <v>331</v>
      </c>
      <c r="K60" s="54">
        <v>7.062</v>
      </c>
      <c r="L60" s="53" t="s">
        <v>332</v>
      </c>
      <c r="M60" s="53" t="s">
        <v>333</v>
      </c>
      <c r="N60" s="53">
        <v>21158</v>
      </c>
      <c r="O60" s="55">
        <f>6180+0</f>
        <v>6180</v>
      </c>
      <c r="P60" s="56" t="s">
        <v>57</v>
      </c>
      <c r="Q60" s="55">
        <f>95790+0</f>
        <v>95790</v>
      </c>
      <c r="R60" s="55">
        <v>94713</v>
      </c>
      <c r="S60" s="55">
        <v>382113</v>
      </c>
      <c r="T60" s="56" t="s">
        <v>334</v>
      </c>
      <c r="U60" s="56" t="s">
        <v>246</v>
      </c>
      <c r="V60" s="55">
        <v>73279</v>
      </c>
      <c r="W60" s="55">
        <v>45596</v>
      </c>
      <c r="X60" s="56">
        <v>500988</v>
      </c>
      <c r="Y60" s="56">
        <v>5562</v>
      </c>
      <c r="Z60" s="56">
        <v>3677</v>
      </c>
      <c r="AA60" s="56">
        <v>76.5</v>
      </c>
      <c r="AB60" s="56">
        <v>47.6</v>
      </c>
      <c r="AC60" s="56" t="s">
        <v>60</v>
      </c>
      <c r="AD60" s="56" t="s">
        <v>60</v>
      </c>
      <c r="AE60" s="57">
        <v>95790</v>
      </c>
      <c r="AF60" s="57">
        <v>21158</v>
      </c>
      <c r="AG60" s="57"/>
      <c r="AH60" s="57">
        <v>265165</v>
      </c>
      <c r="AI60" s="55">
        <v>6180</v>
      </c>
      <c r="AJ60" s="55">
        <v>2996</v>
      </c>
      <c r="AK60" s="55"/>
      <c r="AL60" s="55">
        <v>85537</v>
      </c>
      <c r="AM60" s="55">
        <v>382113</v>
      </c>
      <c r="AN60" s="55">
        <v>94713</v>
      </c>
      <c r="AO60" s="58">
        <v>15.5</v>
      </c>
      <c r="AP60" s="58">
        <v>7.062</v>
      </c>
      <c r="AQ60" s="58" t="s">
        <v>23</v>
      </c>
      <c r="AR60" s="58">
        <v>3.1</v>
      </c>
      <c r="AS60" s="36"/>
    </row>
    <row r="61" spans="1:45" ht="96">
      <c r="A61" s="50" t="s">
        <v>335</v>
      </c>
      <c r="B61" s="51" t="s">
        <v>336</v>
      </c>
      <c r="C61" s="52" t="s">
        <v>337</v>
      </c>
      <c r="D61" s="53">
        <v>2958.55</v>
      </c>
      <c r="E61" s="53" t="s">
        <v>338</v>
      </c>
      <c r="F61" s="53"/>
      <c r="G61" s="53">
        <v>-10349</v>
      </c>
      <c r="H61" s="53" t="s">
        <v>339</v>
      </c>
      <c r="I61" s="53"/>
      <c r="J61" s="53" t="s">
        <v>340</v>
      </c>
      <c r="K61" s="54"/>
      <c r="L61" s="53">
        <v>-65871</v>
      </c>
      <c r="M61" s="53" t="s">
        <v>341</v>
      </c>
      <c r="N61" s="53"/>
      <c r="O61" s="55">
        <f aca="true" t="shared" si="0" ref="O61:O67">0+0</f>
        <v>0</v>
      </c>
      <c r="P61" s="56" t="s">
        <v>121</v>
      </c>
      <c r="Q61" s="55">
        <f aca="true" t="shared" si="1" ref="Q61:Q67">0+0</f>
        <v>0</v>
      </c>
      <c r="R61" s="55">
        <v>-10349</v>
      </c>
      <c r="S61" s="55">
        <v>-65871</v>
      </c>
      <c r="T61" s="56"/>
      <c r="U61" s="56"/>
      <c r="V61" s="55"/>
      <c r="W61" s="55"/>
      <c r="X61" s="56">
        <v>-65871</v>
      </c>
      <c r="Y61" s="56"/>
      <c r="Z61" s="56"/>
      <c r="AA61" s="56">
        <v>76.5</v>
      </c>
      <c r="AB61" s="56">
        <v>47.6</v>
      </c>
      <c r="AC61" s="56" t="s">
        <v>60</v>
      </c>
      <c r="AD61" s="56" t="s">
        <v>60</v>
      </c>
      <c r="AE61" s="57"/>
      <c r="AF61" s="57"/>
      <c r="AG61" s="57"/>
      <c r="AH61" s="57">
        <v>-65871</v>
      </c>
      <c r="AI61" s="55"/>
      <c r="AJ61" s="55"/>
      <c r="AK61" s="55"/>
      <c r="AL61" s="55">
        <v>-10349</v>
      </c>
      <c r="AM61" s="55">
        <v>-65871</v>
      </c>
      <c r="AN61" s="55">
        <v>-10349</v>
      </c>
      <c r="AO61" s="58" t="s">
        <v>23</v>
      </c>
      <c r="AP61" s="58" t="s">
        <v>23</v>
      </c>
      <c r="AQ61" s="58" t="s">
        <v>23</v>
      </c>
      <c r="AR61" s="58">
        <v>6.365</v>
      </c>
      <c r="AS61" s="36"/>
    </row>
    <row r="62" spans="1:45" ht="84">
      <c r="A62" s="50" t="s">
        <v>342</v>
      </c>
      <c r="B62" s="51" t="s">
        <v>343</v>
      </c>
      <c r="C62" s="52" t="s">
        <v>344</v>
      </c>
      <c r="D62" s="53">
        <v>9510.98</v>
      </c>
      <c r="E62" s="53" t="s">
        <v>345</v>
      </c>
      <c r="F62" s="53"/>
      <c r="G62" s="53">
        <v>-1081</v>
      </c>
      <c r="H62" s="53" t="s">
        <v>346</v>
      </c>
      <c r="I62" s="53"/>
      <c r="J62" s="53" t="s">
        <v>347</v>
      </c>
      <c r="K62" s="54"/>
      <c r="L62" s="53">
        <v>-4822</v>
      </c>
      <c r="M62" s="53" t="s">
        <v>348</v>
      </c>
      <c r="N62" s="53"/>
      <c r="O62" s="55">
        <f t="shared" si="0"/>
        <v>0</v>
      </c>
      <c r="P62" s="56" t="s">
        <v>121</v>
      </c>
      <c r="Q62" s="55">
        <f t="shared" si="1"/>
        <v>0</v>
      </c>
      <c r="R62" s="55">
        <v>-1081</v>
      </c>
      <c r="S62" s="55">
        <v>-4822</v>
      </c>
      <c r="T62" s="56"/>
      <c r="U62" s="56"/>
      <c r="V62" s="55"/>
      <c r="W62" s="55"/>
      <c r="X62" s="56">
        <v>-4822</v>
      </c>
      <c r="Y62" s="56"/>
      <c r="Z62" s="56"/>
      <c r="AA62" s="56">
        <v>76.5</v>
      </c>
      <c r="AB62" s="56">
        <v>47.6</v>
      </c>
      <c r="AC62" s="56" t="s">
        <v>60</v>
      </c>
      <c r="AD62" s="56" t="s">
        <v>60</v>
      </c>
      <c r="AE62" s="57"/>
      <c r="AF62" s="57"/>
      <c r="AG62" s="57"/>
      <c r="AH62" s="57">
        <v>-4822</v>
      </c>
      <c r="AI62" s="55"/>
      <c r="AJ62" s="55"/>
      <c r="AK62" s="55"/>
      <c r="AL62" s="55">
        <v>-1081</v>
      </c>
      <c r="AM62" s="55">
        <v>-4822</v>
      </c>
      <c r="AN62" s="55">
        <v>-1081</v>
      </c>
      <c r="AO62" s="58" t="s">
        <v>23</v>
      </c>
      <c r="AP62" s="58" t="s">
        <v>23</v>
      </c>
      <c r="AQ62" s="58" t="s">
        <v>23</v>
      </c>
      <c r="AR62" s="58">
        <v>4.461</v>
      </c>
      <c r="AS62" s="36"/>
    </row>
    <row r="63" spans="1:45" ht="84">
      <c r="A63" s="50" t="s">
        <v>349</v>
      </c>
      <c r="B63" s="51" t="s">
        <v>350</v>
      </c>
      <c r="C63" s="52" t="s">
        <v>351</v>
      </c>
      <c r="D63" s="53">
        <v>28.03</v>
      </c>
      <c r="E63" s="53" t="s">
        <v>352</v>
      </c>
      <c r="F63" s="53"/>
      <c r="G63" s="53">
        <v>-1634</v>
      </c>
      <c r="H63" s="53" t="s">
        <v>353</v>
      </c>
      <c r="I63" s="53"/>
      <c r="J63" s="53" t="s">
        <v>354</v>
      </c>
      <c r="K63" s="54"/>
      <c r="L63" s="53">
        <v>-5224</v>
      </c>
      <c r="M63" s="53" t="s">
        <v>355</v>
      </c>
      <c r="N63" s="53"/>
      <c r="O63" s="55">
        <f t="shared" si="0"/>
        <v>0</v>
      </c>
      <c r="P63" s="56" t="s">
        <v>121</v>
      </c>
      <c r="Q63" s="55">
        <f t="shared" si="1"/>
        <v>0</v>
      </c>
      <c r="R63" s="55">
        <v>-1634</v>
      </c>
      <c r="S63" s="55">
        <v>-5224</v>
      </c>
      <c r="T63" s="56"/>
      <c r="U63" s="56"/>
      <c r="V63" s="55"/>
      <c r="W63" s="55"/>
      <c r="X63" s="56">
        <v>-5224</v>
      </c>
      <c r="Y63" s="56"/>
      <c r="Z63" s="56"/>
      <c r="AA63" s="56">
        <v>76.5</v>
      </c>
      <c r="AB63" s="56">
        <v>47.6</v>
      </c>
      <c r="AC63" s="56" t="s">
        <v>60</v>
      </c>
      <c r="AD63" s="56" t="s">
        <v>60</v>
      </c>
      <c r="AE63" s="57"/>
      <c r="AF63" s="57"/>
      <c r="AG63" s="57"/>
      <c r="AH63" s="57">
        <v>-5224</v>
      </c>
      <c r="AI63" s="55"/>
      <c r="AJ63" s="55"/>
      <c r="AK63" s="55"/>
      <c r="AL63" s="55">
        <v>-1634</v>
      </c>
      <c r="AM63" s="55">
        <v>-5224</v>
      </c>
      <c r="AN63" s="55">
        <v>-1634</v>
      </c>
      <c r="AO63" s="58" t="s">
        <v>23</v>
      </c>
      <c r="AP63" s="58" t="s">
        <v>23</v>
      </c>
      <c r="AQ63" s="58" t="s">
        <v>23</v>
      </c>
      <c r="AR63" s="58">
        <v>3.197</v>
      </c>
      <c r="AS63" s="36"/>
    </row>
    <row r="64" spans="1:45" ht="96">
      <c r="A64" s="50" t="s">
        <v>356</v>
      </c>
      <c r="B64" s="51" t="s">
        <v>357</v>
      </c>
      <c r="C64" s="52" t="s">
        <v>358</v>
      </c>
      <c r="D64" s="53">
        <v>929.2</v>
      </c>
      <c r="E64" s="53" t="s">
        <v>359</v>
      </c>
      <c r="F64" s="53"/>
      <c r="G64" s="53">
        <v>-1355</v>
      </c>
      <c r="H64" s="53" t="s">
        <v>360</v>
      </c>
      <c r="I64" s="53"/>
      <c r="J64" s="53" t="s">
        <v>361</v>
      </c>
      <c r="K64" s="54"/>
      <c r="L64" s="53">
        <v>-7325</v>
      </c>
      <c r="M64" s="53" t="s">
        <v>362</v>
      </c>
      <c r="N64" s="53"/>
      <c r="O64" s="55">
        <f t="shared" si="0"/>
        <v>0</v>
      </c>
      <c r="P64" s="56" t="s">
        <v>121</v>
      </c>
      <c r="Q64" s="55">
        <f t="shared" si="1"/>
        <v>0</v>
      </c>
      <c r="R64" s="55">
        <v>-1355</v>
      </c>
      <c r="S64" s="55">
        <v>-7325</v>
      </c>
      <c r="T64" s="56"/>
      <c r="U64" s="56"/>
      <c r="V64" s="55"/>
      <c r="W64" s="55"/>
      <c r="X64" s="56">
        <v>-7325</v>
      </c>
      <c r="Y64" s="56"/>
      <c r="Z64" s="56"/>
      <c r="AA64" s="56">
        <v>76.5</v>
      </c>
      <c r="AB64" s="56">
        <v>47.6</v>
      </c>
      <c r="AC64" s="56" t="s">
        <v>60</v>
      </c>
      <c r="AD64" s="56" t="s">
        <v>60</v>
      </c>
      <c r="AE64" s="57"/>
      <c r="AF64" s="57"/>
      <c r="AG64" s="57"/>
      <c r="AH64" s="57">
        <v>-7325</v>
      </c>
      <c r="AI64" s="55"/>
      <c r="AJ64" s="55"/>
      <c r="AK64" s="55"/>
      <c r="AL64" s="55">
        <v>-1355</v>
      </c>
      <c r="AM64" s="55">
        <v>-7325</v>
      </c>
      <c r="AN64" s="55">
        <v>-1355</v>
      </c>
      <c r="AO64" s="58" t="s">
        <v>23</v>
      </c>
      <c r="AP64" s="58" t="s">
        <v>23</v>
      </c>
      <c r="AQ64" s="58" t="s">
        <v>23</v>
      </c>
      <c r="AR64" s="58">
        <v>5.406</v>
      </c>
      <c r="AS64" s="36"/>
    </row>
    <row r="65" spans="1:45" ht="96">
      <c r="A65" s="50" t="s">
        <v>363</v>
      </c>
      <c r="B65" s="51" t="s">
        <v>364</v>
      </c>
      <c r="C65" s="52" t="s">
        <v>365</v>
      </c>
      <c r="D65" s="53">
        <v>2515.17</v>
      </c>
      <c r="E65" s="53" t="s">
        <v>366</v>
      </c>
      <c r="F65" s="53"/>
      <c r="G65" s="53">
        <v>-71129</v>
      </c>
      <c r="H65" s="53" t="s">
        <v>367</v>
      </c>
      <c r="I65" s="53"/>
      <c r="J65" s="53" t="s">
        <v>368</v>
      </c>
      <c r="K65" s="54"/>
      <c r="L65" s="53">
        <v>-181948</v>
      </c>
      <c r="M65" s="53" t="s">
        <v>369</v>
      </c>
      <c r="N65" s="53"/>
      <c r="O65" s="55">
        <f t="shared" si="0"/>
        <v>0</v>
      </c>
      <c r="P65" s="56" t="s">
        <v>121</v>
      </c>
      <c r="Q65" s="55">
        <f t="shared" si="1"/>
        <v>0</v>
      </c>
      <c r="R65" s="55">
        <v>-71129</v>
      </c>
      <c r="S65" s="55">
        <v>-181948</v>
      </c>
      <c r="T65" s="56"/>
      <c r="U65" s="56"/>
      <c r="V65" s="55"/>
      <c r="W65" s="55"/>
      <c r="X65" s="56">
        <v>-181948</v>
      </c>
      <c r="Y65" s="56"/>
      <c r="Z65" s="56"/>
      <c r="AA65" s="56">
        <v>76.5</v>
      </c>
      <c r="AB65" s="56">
        <v>47.6</v>
      </c>
      <c r="AC65" s="56" t="s">
        <v>60</v>
      </c>
      <c r="AD65" s="56" t="s">
        <v>60</v>
      </c>
      <c r="AE65" s="57"/>
      <c r="AF65" s="57"/>
      <c r="AG65" s="57"/>
      <c r="AH65" s="57">
        <v>-181948</v>
      </c>
      <c r="AI65" s="55"/>
      <c r="AJ65" s="55"/>
      <c r="AK65" s="55"/>
      <c r="AL65" s="55">
        <v>-71129</v>
      </c>
      <c r="AM65" s="55">
        <v>-181948</v>
      </c>
      <c r="AN65" s="55">
        <v>-71129</v>
      </c>
      <c r="AO65" s="58" t="s">
        <v>23</v>
      </c>
      <c r="AP65" s="58" t="s">
        <v>23</v>
      </c>
      <c r="AQ65" s="58" t="s">
        <v>23</v>
      </c>
      <c r="AR65" s="58">
        <v>2.558</v>
      </c>
      <c r="AS65" s="36"/>
    </row>
    <row r="66" spans="1:45" ht="96">
      <c r="A66" s="50" t="s">
        <v>370</v>
      </c>
      <c r="B66" s="51" t="s">
        <v>371</v>
      </c>
      <c r="C66" s="52" t="s">
        <v>372</v>
      </c>
      <c r="D66" s="53">
        <v>499.03</v>
      </c>
      <c r="E66" s="53" t="s">
        <v>373</v>
      </c>
      <c r="F66" s="53"/>
      <c r="G66" s="53">
        <v>14840</v>
      </c>
      <c r="H66" s="53" t="s">
        <v>374</v>
      </c>
      <c r="I66" s="53"/>
      <c r="J66" s="53" t="s">
        <v>375</v>
      </c>
      <c r="K66" s="54"/>
      <c r="L66" s="53">
        <v>73903</v>
      </c>
      <c r="M66" s="53" t="s">
        <v>376</v>
      </c>
      <c r="N66" s="53"/>
      <c r="O66" s="55">
        <f t="shared" si="0"/>
        <v>0</v>
      </c>
      <c r="P66" s="56" t="s">
        <v>121</v>
      </c>
      <c r="Q66" s="55">
        <f t="shared" si="1"/>
        <v>0</v>
      </c>
      <c r="R66" s="55">
        <v>14840</v>
      </c>
      <c r="S66" s="55">
        <v>73903</v>
      </c>
      <c r="T66" s="56"/>
      <c r="U66" s="56"/>
      <c r="V66" s="55"/>
      <c r="W66" s="55"/>
      <c r="X66" s="56">
        <v>73903</v>
      </c>
      <c r="Y66" s="56"/>
      <c r="Z66" s="56"/>
      <c r="AA66" s="56">
        <v>76.5</v>
      </c>
      <c r="AB66" s="56">
        <v>47.6</v>
      </c>
      <c r="AC66" s="56" t="s">
        <v>60</v>
      </c>
      <c r="AD66" s="56" t="s">
        <v>60</v>
      </c>
      <c r="AE66" s="57"/>
      <c r="AF66" s="57"/>
      <c r="AG66" s="57"/>
      <c r="AH66" s="57">
        <v>73903</v>
      </c>
      <c r="AI66" s="55"/>
      <c r="AJ66" s="55"/>
      <c r="AK66" s="55"/>
      <c r="AL66" s="55">
        <v>14840</v>
      </c>
      <c r="AM66" s="55">
        <v>73903</v>
      </c>
      <c r="AN66" s="55">
        <v>14840</v>
      </c>
      <c r="AO66" s="58" t="s">
        <v>23</v>
      </c>
      <c r="AP66" s="58" t="s">
        <v>23</v>
      </c>
      <c r="AQ66" s="58" t="s">
        <v>23</v>
      </c>
      <c r="AR66" s="58">
        <v>4.98</v>
      </c>
      <c r="AS66" s="36"/>
    </row>
    <row r="67" spans="1:45" ht="84">
      <c r="A67" s="50" t="s">
        <v>377</v>
      </c>
      <c r="B67" s="51" t="s">
        <v>378</v>
      </c>
      <c r="C67" s="52" t="s">
        <v>379</v>
      </c>
      <c r="D67" s="53">
        <v>70.25</v>
      </c>
      <c r="E67" s="53" t="s">
        <v>380</v>
      </c>
      <c r="F67" s="53"/>
      <c r="G67" s="53">
        <v>1638</v>
      </c>
      <c r="H67" s="53" t="s">
        <v>381</v>
      </c>
      <c r="I67" s="53"/>
      <c r="J67" s="53" t="s">
        <v>382</v>
      </c>
      <c r="K67" s="54"/>
      <c r="L67" s="53">
        <v>11125</v>
      </c>
      <c r="M67" s="53" t="s">
        <v>383</v>
      </c>
      <c r="N67" s="53"/>
      <c r="O67" s="55">
        <f t="shared" si="0"/>
        <v>0</v>
      </c>
      <c r="P67" s="56" t="s">
        <v>121</v>
      </c>
      <c r="Q67" s="55">
        <f t="shared" si="1"/>
        <v>0</v>
      </c>
      <c r="R67" s="55">
        <v>1638</v>
      </c>
      <c r="S67" s="55">
        <v>11125</v>
      </c>
      <c r="T67" s="56"/>
      <c r="U67" s="56"/>
      <c r="V67" s="55"/>
      <c r="W67" s="55"/>
      <c r="X67" s="56">
        <v>11125</v>
      </c>
      <c r="Y67" s="56"/>
      <c r="Z67" s="56"/>
      <c r="AA67" s="56">
        <v>76.5</v>
      </c>
      <c r="AB67" s="56">
        <v>47.6</v>
      </c>
      <c r="AC67" s="56" t="s">
        <v>60</v>
      </c>
      <c r="AD67" s="56" t="s">
        <v>60</v>
      </c>
      <c r="AE67" s="57"/>
      <c r="AF67" s="57"/>
      <c r="AG67" s="57"/>
      <c r="AH67" s="57">
        <v>11125</v>
      </c>
      <c r="AI67" s="55"/>
      <c r="AJ67" s="55"/>
      <c r="AK67" s="55"/>
      <c r="AL67" s="55">
        <v>1638</v>
      </c>
      <c r="AM67" s="55">
        <v>11125</v>
      </c>
      <c r="AN67" s="55">
        <v>1638</v>
      </c>
      <c r="AO67" s="58" t="s">
        <v>23</v>
      </c>
      <c r="AP67" s="58" t="s">
        <v>23</v>
      </c>
      <c r="AQ67" s="58" t="s">
        <v>23</v>
      </c>
      <c r="AR67" s="58">
        <v>6.792</v>
      </c>
      <c r="AS67" s="36"/>
    </row>
    <row r="68" spans="1:45" ht="120">
      <c r="A68" s="50" t="s">
        <v>384</v>
      </c>
      <c r="B68" s="51" t="s">
        <v>385</v>
      </c>
      <c r="C68" s="52" t="s">
        <v>386</v>
      </c>
      <c r="D68" s="53">
        <v>1628.72</v>
      </c>
      <c r="E68" s="53">
        <v>1459.2</v>
      </c>
      <c r="F68" s="53" t="s">
        <v>387</v>
      </c>
      <c r="G68" s="53" t="s">
        <v>388</v>
      </c>
      <c r="H68" s="53">
        <v>74</v>
      </c>
      <c r="I68" s="53" t="s">
        <v>389</v>
      </c>
      <c r="J68" s="53" t="s">
        <v>241</v>
      </c>
      <c r="K68" s="54" t="s">
        <v>390</v>
      </c>
      <c r="L68" s="53" t="s">
        <v>391</v>
      </c>
      <c r="M68" s="53">
        <v>1147</v>
      </c>
      <c r="N68" s="53" t="s">
        <v>392</v>
      </c>
      <c r="O68" s="55">
        <f>74+4</f>
        <v>78</v>
      </c>
      <c r="P68" s="56" t="s">
        <v>57</v>
      </c>
      <c r="Q68" s="55">
        <f>1147+62</f>
        <v>1209</v>
      </c>
      <c r="R68" s="55">
        <v>82</v>
      </c>
      <c r="S68" s="55">
        <v>1228</v>
      </c>
      <c r="T68" s="56" t="s">
        <v>245</v>
      </c>
      <c r="U68" s="56" t="s">
        <v>246</v>
      </c>
      <c r="V68" s="55">
        <v>1017</v>
      </c>
      <c r="W68" s="55">
        <v>575</v>
      </c>
      <c r="X68" s="56">
        <v>2820</v>
      </c>
      <c r="Y68" s="56">
        <v>77</v>
      </c>
      <c r="Z68" s="56">
        <v>46</v>
      </c>
      <c r="AA68" s="56">
        <v>84.15</v>
      </c>
      <c r="AB68" s="56">
        <v>47.6</v>
      </c>
      <c r="AC68" s="56" t="s">
        <v>60</v>
      </c>
      <c r="AD68" s="56" t="s">
        <v>60</v>
      </c>
      <c r="AE68" s="57">
        <v>1147</v>
      </c>
      <c r="AF68" s="57">
        <v>81</v>
      </c>
      <c r="AG68" s="57">
        <v>62</v>
      </c>
      <c r="AH68" s="57"/>
      <c r="AI68" s="55">
        <v>74</v>
      </c>
      <c r="AJ68" s="55">
        <v>8</v>
      </c>
      <c r="AK68" s="55">
        <v>4</v>
      </c>
      <c r="AL68" s="55"/>
      <c r="AM68" s="55">
        <v>1228</v>
      </c>
      <c r="AN68" s="55">
        <v>82</v>
      </c>
      <c r="AO68" s="58">
        <v>15.5</v>
      </c>
      <c r="AP68" s="58">
        <v>10.078</v>
      </c>
      <c r="AQ68" s="58">
        <v>15.502</v>
      </c>
      <c r="AR68" s="58" t="s">
        <v>23</v>
      </c>
      <c r="AS68" s="36"/>
    </row>
    <row r="69" spans="1:45" ht="204">
      <c r="A69" s="50" t="s">
        <v>393</v>
      </c>
      <c r="B69" s="51" t="s">
        <v>394</v>
      </c>
      <c r="C69" s="52" t="s">
        <v>395</v>
      </c>
      <c r="D69" s="53">
        <v>184824.07</v>
      </c>
      <c r="E69" s="53" t="s">
        <v>396</v>
      </c>
      <c r="F69" s="53" t="s">
        <v>397</v>
      </c>
      <c r="G69" s="53" t="s">
        <v>398</v>
      </c>
      <c r="H69" s="53" t="s">
        <v>399</v>
      </c>
      <c r="I69" s="53" t="s">
        <v>400</v>
      </c>
      <c r="J69" s="53" t="s">
        <v>401</v>
      </c>
      <c r="K69" s="54" t="s">
        <v>402</v>
      </c>
      <c r="L69" s="53" t="s">
        <v>403</v>
      </c>
      <c r="M69" s="53" t="s">
        <v>404</v>
      </c>
      <c r="N69" s="53" t="s">
        <v>405</v>
      </c>
      <c r="O69" s="55">
        <f>91+1</f>
        <v>92</v>
      </c>
      <c r="P69" s="56" t="s">
        <v>57</v>
      </c>
      <c r="Q69" s="55">
        <f>1411+16</f>
        <v>1427</v>
      </c>
      <c r="R69" s="55">
        <v>9315</v>
      </c>
      <c r="S69" s="55">
        <v>15464</v>
      </c>
      <c r="T69" s="56" t="s">
        <v>97</v>
      </c>
      <c r="U69" s="56" t="s">
        <v>98</v>
      </c>
      <c r="V69" s="55">
        <v>1288</v>
      </c>
      <c r="W69" s="55">
        <v>611</v>
      </c>
      <c r="X69" s="56">
        <v>17363</v>
      </c>
      <c r="Y69" s="56">
        <v>98</v>
      </c>
      <c r="Z69" s="56">
        <v>49</v>
      </c>
      <c r="AA69" s="56">
        <v>90.27</v>
      </c>
      <c r="AB69" s="56">
        <v>42.84</v>
      </c>
      <c r="AC69" s="56" t="s">
        <v>60</v>
      </c>
      <c r="AD69" s="56" t="s">
        <v>60</v>
      </c>
      <c r="AE69" s="57">
        <v>1411</v>
      </c>
      <c r="AF69" s="57">
        <v>207</v>
      </c>
      <c r="AG69" s="57">
        <v>16</v>
      </c>
      <c r="AH69" s="57">
        <v>13846</v>
      </c>
      <c r="AI69" s="55">
        <v>91</v>
      </c>
      <c r="AJ69" s="55">
        <v>30</v>
      </c>
      <c r="AK69" s="55">
        <v>1</v>
      </c>
      <c r="AL69" s="55">
        <v>9194</v>
      </c>
      <c r="AM69" s="55">
        <v>15464</v>
      </c>
      <c r="AN69" s="55">
        <v>9315</v>
      </c>
      <c r="AO69" s="58">
        <v>15.5</v>
      </c>
      <c r="AP69" s="58">
        <v>6.916</v>
      </c>
      <c r="AQ69" s="58">
        <v>15.502</v>
      </c>
      <c r="AR69" s="58">
        <v>1.506</v>
      </c>
      <c r="AS69" s="36"/>
    </row>
    <row r="70" spans="1:45" ht="180">
      <c r="A70" s="50" t="s">
        <v>406</v>
      </c>
      <c r="B70" s="51" t="s">
        <v>407</v>
      </c>
      <c r="C70" s="52" t="s">
        <v>408</v>
      </c>
      <c r="D70" s="53">
        <v>4231.99</v>
      </c>
      <c r="E70" s="53" t="s">
        <v>409</v>
      </c>
      <c r="F70" s="53" t="s">
        <v>410</v>
      </c>
      <c r="G70" s="53" t="s">
        <v>411</v>
      </c>
      <c r="H70" s="53" t="s">
        <v>412</v>
      </c>
      <c r="I70" s="53">
        <v>1</v>
      </c>
      <c r="J70" s="53" t="s">
        <v>413</v>
      </c>
      <c r="K70" s="54" t="s">
        <v>414</v>
      </c>
      <c r="L70" s="53" t="s">
        <v>415</v>
      </c>
      <c r="M70" s="53" t="s">
        <v>416</v>
      </c>
      <c r="N70" s="53">
        <v>8</v>
      </c>
      <c r="O70" s="55">
        <f>7+0</f>
        <v>7</v>
      </c>
      <c r="P70" s="56" t="s">
        <v>57</v>
      </c>
      <c r="Q70" s="55">
        <f>109+0</f>
        <v>109</v>
      </c>
      <c r="R70" s="55">
        <v>152</v>
      </c>
      <c r="S70" s="55">
        <v>484</v>
      </c>
      <c r="T70" s="56" t="s">
        <v>97</v>
      </c>
      <c r="U70" s="56" t="s">
        <v>98</v>
      </c>
      <c r="V70" s="55">
        <v>98</v>
      </c>
      <c r="W70" s="55">
        <v>47</v>
      </c>
      <c r="X70" s="56">
        <v>629</v>
      </c>
      <c r="Y70" s="56">
        <v>7</v>
      </c>
      <c r="Z70" s="56">
        <v>4</v>
      </c>
      <c r="AA70" s="56">
        <v>90.27</v>
      </c>
      <c r="AB70" s="56">
        <v>42.84</v>
      </c>
      <c r="AC70" s="56" t="s">
        <v>60</v>
      </c>
      <c r="AD70" s="56" t="s">
        <v>60</v>
      </c>
      <c r="AE70" s="57">
        <v>109</v>
      </c>
      <c r="AF70" s="57">
        <v>8</v>
      </c>
      <c r="AG70" s="57"/>
      <c r="AH70" s="57">
        <v>367</v>
      </c>
      <c r="AI70" s="55">
        <v>7</v>
      </c>
      <c r="AJ70" s="55">
        <v>1</v>
      </c>
      <c r="AK70" s="55"/>
      <c r="AL70" s="55">
        <v>144</v>
      </c>
      <c r="AM70" s="55">
        <v>484</v>
      </c>
      <c r="AN70" s="55">
        <v>152</v>
      </c>
      <c r="AO70" s="58">
        <v>15.5</v>
      </c>
      <c r="AP70" s="58">
        <v>8.165</v>
      </c>
      <c r="AQ70" s="58">
        <v>15.279</v>
      </c>
      <c r="AR70" s="58">
        <v>2.547</v>
      </c>
      <c r="AS70" s="36"/>
    </row>
    <row r="71" spans="1:45" ht="84">
      <c r="A71" s="50" t="s">
        <v>417</v>
      </c>
      <c r="B71" s="51" t="s">
        <v>418</v>
      </c>
      <c r="C71" s="52" t="s">
        <v>419</v>
      </c>
      <c r="D71" s="53">
        <v>75.27</v>
      </c>
      <c r="E71" s="53" t="s">
        <v>420</v>
      </c>
      <c r="F71" s="53"/>
      <c r="G71" s="53">
        <v>271</v>
      </c>
      <c r="H71" s="53" t="s">
        <v>421</v>
      </c>
      <c r="I71" s="53"/>
      <c r="J71" s="53" t="s">
        <v>422</v>
      </c>
      <c r="K71" s="54"/>
      <c r="L71" s="53">
        <v>424</v>
      </c>
      <c r="M71" s="53" t="s">
        <v>423</v>
      </c>
      <c r="N71" s="53"/>
      <c r="O71" s="55">
        <f>0+0</f>
        <v>0</v>
      </c>
      <c r="P71" s="56" t="s">
        <v>121</v>
      </c>
      <c r="Q71" s="55">
        <f>0+0</f>
        <v>0</v>
      </c>
      <c r="R71" s="55">
        <v>271</v>
      </c>
      <c r="S71" s="55">
        <v>424</v>
      </c>
      <c r="T71" s="56"/>
      <c r="U71" s="56"/>
      <c r="V71" s="55"/>
      <c r="W71" s="55"/>
      <c r="X71" s="56">
        <v>424</v>
      </c>
      <c r="Y71" s="56"/>
      <c r="Z71" s="56"/>
      <c r="AA71" s="56">
        <v>90.27</v>
      </c>
      <c r="AB71" s="56">
        <v>42.84</v>
      </c>
      <c r="AC71" s="56" t="s">
        <v>60</v>
      </c>
      <c r="AD71" s="56" t="s">
        <v>60</v>
      </c>
      <c r="AE71" s="57"/>
      <c r="AF71" s="57"/>
      <c r="AG71" s="57"/>
      <c r="AH71" s="57">
        <v>424</v>
      </c>
      <c r="AI71" s="55"/>
      <c r="AJ71" s="55"/>
      <c r="AK71" s="55"/>
      <c r="AL71" s="55">
        <v>271</v>
      </c>
      <c r="AM71" s="55">
        <v>424</v>
      </c>
      <c r="AN71" s="55">
        <v>271</v>
      </c>
      <c r="AO71" s="58" t="s">
        <v>23</v>
      </c>
      <c r="AP71" s="58" t="s">
        <v>23</v>
      </c>
      <c r="AQ71" s="58" t="s">
        <v>23</v>
      </c>
      <c r="AR71" s="58">
        <v>1.564</v>
      </c>
      <c r="AS71" s="36"/>
    </row>
    <row r="72" spans="1:45" ht="192">
      <c r="A72" s="50" t="s">
        <v>424</v>
      </c>
      <c r="B72" s="51" t="s">
        <v>425</v>
      </c>
      <c r="C72" s="52" t="s">
        <v>426</v>
      </c>
      <c r="D72" s="53">
        <v>16669.1</v>
      </c>
      <c r="E72" s="53" t="s">
        <v>427</v>
      </c>
      <c r="F72" s="53" t="s">
        <v>428</v>
      </c>
      <c r="G72" s="53" t="s">
        <v>429</v>
      </c>
      <c r="H72" s="53" t="s">
        <v>430</v>
      </c>
      <c r="I72" s="53">
        <v>2</v>
      </c>
      <c r="J72" s="53" t="s">
        <v>431</v>
      </c>
      <c r="K72" s="54" t="s">
        <v>432</v>
      </c>
      <c r="L72" s="53" t="s">
        <v>433</v>
      </c>
      <c r="M72" s="53" t="s">
        <v>434</v>
      </c>
      <c r="N72" s="53">
        <v>14</v>
      </c>
      <c r="O72" s="55">
        <f>71+0</f>
        <v>71</v>
      </c>
      <c r="P72" s="56" t="s">
        <v>57</v>
      </c>
      <c r="Q72" s="55">
        <f>1016+0</f>
        <v>1016</v>
      </c>
      <c r="R72" s="55">
        <v>700</v>
      </c>
      <c r="S72" s="55">
        <v>3727</v>
      </c>
      <c r="T72" s="56" t="s">
        <v>305</v>
      </c>
      <c r="U72" s="56" t="s">
        <v>306</v>
      </c>
      <c r="V72" s="55">
        <v>816</v>
      </c>
      <c r="W72" s="55">
        <v>380</v>
      </c>
      <c r="X72" s="56">
        <v>4923</v>
      </c>
      <c r="Y72" s="56">
        <v>67</v>
      </c>
      <c r="Z72" s="56">
        <v>33</v>
      </c>
      <c r="AA72" s="56">
        <v>80.325</v>
      </c>
      <c r="AB72" s="56">
        <v>37.4</v>
      </c>
      <c r="AC72" s="56" t="s">
        <v>60</v>
      </c>
      <c r="AD72" s="56" t="s">
        <v>60</v>
      </c>
      <c r="AE72" s="57">
        <v>1016</v>
      </c>
      <c r="AF72" s="57">
        <v>14</v>
      </c>
      <c r="AG72" s="57"/>
      <c r="AH72" s="57">
        <v>2697</v>
      </c>
      <c r="AI72" s="55">
        <v>71</v>
      </c>
      <c r="AJ72" s="55">
        <v>2</v>
      </c>
      <c r="AK72" s="55"/>
      <c r="AL72" s="55">
        <v>627</v>
      </c>
      <c r="AM72" s="55">
        <v>3727</v>
      </c>
      <c r="AN72" s="55">
        <v>700</v>
      </c>
      <c r="AO72" s="58">
        <v>14.31</v>
      </c>
      <c r="AP72" s="58">
        <v>6.952</v>
      </c>
      <c r="AQ72" s="58">
        <v>14.282</v>
      </c>
      <c r="AR72" s="58">
        <v>4.302</v>
      </c>
      <c r="AS72" s="36"/>
    </row>
    <row r="73" spans="1:45" ht="120">
      <c r="A73" s="50" t="s">
        <v>435</v>
      </c>
      <c r="B73" s="51" t="s">
        <v>436</v>
      </c>
      <c r="C73" s="52" t="s">
        <v>437</v>
      </c>
      <c r="D73" s="53">
        <v>973.73</v>
      </c>
      <c r="E73" s="53">
        <v>804.21</v>
      </c>
      <c r="F73" s="53" t="s">
        <v>387</v>
      </c>
      <c r="G73" s="53" t="s">
        <v>438</v>
      </c>
      <c r="H73" s="53">
        <v>48</v>
      </c>
      <c r="I73" s="53" t="s">
        <v>439</v>
      </c>
      <c r="J73" s="53" t="s">
        <v>241</v>
      </c>
      <c r="K73" s="54" t="s">
        <v>390</v>
      </c>
      <c r="L73" s="53" t="s">
        <v>440</v>
      </c>
      <c r="M73" s="53">
        <v>744</v>
      </c>
      <c r="N73" s="53" t="s">
        <v>441</v>
      </c>
      <c r="O73" s="55">
        <f>48+5</f>
        <v>53</v>
      </c>
      <c r="P73" s="56" t="s">
        <v>57</v>
      </c>
      <c r="Q73" s="55">
        <f>744+78</f>
        <v>822</v>
      </c>
      <c r="R73" s="55">
        <v>58</v>
      </c>
      <c r="S73" s="55">
        <v>845</v>
      </c>
      <c r="T73" s="56" t="s">
        <v>245</v>
      </c>
      <c r="U73" s="56" t="s">
        <v>246</v>
      </c>
      <c r="V73" s="55">
        <v>692</v>
      </c>
      <c r="W73" s="55">
        <v>391</v>
      </c>
      <c r="X73" s="56">
        <v>1928</v>
      </c>
      <c r="Y73" s="56">
        <v>52</v>
      </c>
      <c r="Z73" s="56">
        <v>32</v>
      </c>
      <c r="AA73" s="56">
        <v>84.15</v>
      </c>
      <c r="AB73" s="56">
        <v>47.6</v>
      </c>
      <c r="AC73" s="56" t="s">
        <v>60</v>
      </c>
      <c r="AD73" s="56" t="s">
        <v>60</v>
      </c>
      <c r="AE73" s="57">
        <v>744</v>
      </c>
      <c r="AF73" s="57">
        <v>101</v>
      </c>
      <c r="AG73" s="57">
        <v>78</v>
      </c>
      <c r="AH73" s="57"/>
      <c r="AI73" s="55">
        <v>48</v>
      </c>
      <c r="AJ73" s="55">
        <v>10</v>
      </c>
      <c r="AK73" s="55">
        <v>5</v>
      </c>
      <c r="AL73" s="55"/>
      <c r="AM73" s="55">
        <v>845</v>
      </c>
      <c r="AN73" s="55">
        <v>58</v>
      </c>
      <c r="AO73" s="58">
        <v>15.5</v>
      </c>
      <c r="AP73" s="58">
        <v>10.078</v>
      </c>
      <c r="AQ73" s="58">
        <v>15.502</v>
      </c>
      <c r="AR73" s="58" t="s">
        <v>23</v>
      </c>
      <c r="AS73" s="36"/>
    </row>
    <row r="74" spans="1:45" ht="204">
      <c r="A74" s="50" t="s">
        <v>442</v>
      </c>
      <c r="B74" s="51" t="s">
        <v>443</v>
      </c>
      <c r="C74" s="52" t="s">
        <v>444</v>
      </c>
      <c r="D74" s="53">
        <v>77.06</v>
      </c>
      <c r="E74" s="53" t="s">
        <v>445</v>
      </c>
      <c r="F74" s="53">
        <v>23.12</v>
      </c>
      <c r="G74" s="53" t="s">
        <v>446</v>
      </c>
      <c r="H74" s="53" t="s">
        <v>447</v>
      </c>
      <c r="I74" s="53">
        <v>139</v>
      </c>
      <c r="J74" s="53" t="s">
        <v>448</v>
      </c>
      <c r="K74" s="54">
        <v>6.384</v>
      </c>
      <c r="L74" s="53" t="s">
        <v>449</v>
      </c>
      <c r="M74" s="53" t="s">
        <v>450</v>
      </c>
      <c r="N74" s="53">
        <v>887</v>
      </c>
      <c r="O74" s="55">
        <f>157+0</f>
        <v>157</v>
      </c>
      <c r="P74" s="56" t="s">
        <v>57</v>
      </c>
      <c r="Q74" s="55">
        <f>2247+0</f>
        <v>2247</v>
      </c>
      <c r="R74" s="55">
        <v>462</v>
      </c>
      <c r="S74" s="55">
        <v>4029</v>
      </c>
      <c r="T74" s="56" t="s">
        <v>451</v>
      </c>
      <c r="U74" s="56" t="s">
        <v>452</v>
      </c>
      <c r="V74" s="55">
        <v>1547</v>
      </c>
      <c r="W74" s="55">
        <v>1299</v>
      </c>
      <c r="X74" s="56">
        <v>6875</v>
      </c>
      <c r="Y74" s="56">
        <v>127</v>
      </c>
      <c r="Z74" s="56">
        <v>113</v>
      </c>
      <c r="AA74" s="56">
        <v>68.85</v>
      </c>
      <c r="AB74" s="56">
        <v>57.8</v>
      </c>
      <c r="AC74" s="56" t="s">
        <v>60</v>
      </c>
      <c r="AD74" s="56" t="s">
        <v>60</v>
      </c>
      <c r="AE74" s="57">
        <v>2247</v>
      </c>
      <c r="AF74" s="57">
        <v>887</v>
      </c>
      <c r="AG74" s="57"/>
      <c r="AH74" s="57">
        <v>895</v>
      </c>
      <c r="AI74" s="55">
        <v>157</v>
      </c>
      <c r="AJ74" s="55">
        <v>139</v>
      </c>
      <c r="AK74" s="55"/>
      <c r="AL74" s="55">
        <v>166</v>
      </c>
      <c r="AM74" s="55">
        <v>4029</v>
      </c>
      <c r="AN74" s="55">
        <v>462</v>
      </c>
      <c r="AO74" s="58">
        <v>14.31</v>
      </c>
      <c r="AP74" s="58">
        <v>6.384</v>
      </c>
      <c r="AQ74" s="58" t="s">
        <v>23</v>
      </c>
      <c r="AR74" s="58">
        <v>5.394</v>
      </c>
      <c r="AS74" s="36"/>
    </row>
    <row r="75" spans="1:45" ht="96">
      <c r="A75" s="50" t="s">
        <v>453</v>
      </c>
      <c r="B75" s="51" t="s">
        <v>454</v>
      </c>
      <c r="C75" s="52" t="s">
        <v>455</v>
      </c>
      <c r="D75" s="53">
        <v>1996.12</v>
      </c>
      <c r="E75" s="53" t="s">
        <v>456</v>
      </c>
      <c r="F75" s="53"/>
      <c r="G75" s="53">
        <v>11977</v>
      </c>
      <c r="H75" s="53" t="s">
        <v>457</v>
      </c>
      <c r="I75" s="53"/>
      <c r="J75" s="53" t="s">
        <v>458</v>
      </c>
      <c r="K75" s="54"/>
      <c r="L75" s="53">
        <v>59645</v>
      </c>
      <c r="M75" s="53" t="s">
        <v>459</v>
      </c>
      <c r="N75" s="53"/>
      <c r="O75" s="55">
        <f>0+0</f>
        <v>0</v>
      </c>
      <c r="P75" s="56" t="s">
        <v>121</v>
      </c>
      <c r="Q75" s="55">
        <f>0+0</f>
        <v>0</v>
      </c>
      <c r="R75" s="55">
        <v>11977</v>
      </c>
      <c r="S75" s="55">
        <v>59645</v>
      </c>
      <c r="T75" s="56"/>
      <c r="U75" s="56"/>
      <c r="V75" s="55"/>
      <c r="W75" s="55"/>
      <c r="X75" s="56">
        <v>59645</v>
      </c>
      <c r="Y75" s="56"/>
      <c r="Z75" s="56"/>
      <c r="AA75" s="56">
        <v>99.45</v>
      </c>
      <c r="AB75" s="56">
        <v>57.8</v>
      </c>
      <c r="AC75" s="56" t="s">
        <v>60</v>
      </c>
      <c r="AD75" s="56" t="s">
        <v>60</v>
      </c>
      <c r="AE75" s="57"/>
      <c r="AF75" s="57"/>
      <c r="AG75" s="57"/>
      <c r="AH75" s="57">
        <v>59645</v>
      </c>
      <c r="AI75" s="55"/>
      <c r="AJ75" s="55"/>
      <c r="AK75" s="55"/>
      <c r="AL75" s="55">
        <v>11977</v>
      </c>
      <c r="AM75" s="55">
        <v>59645</v>
      </c>
      <c r="AN75" s="55">
        <v>11977</v>
      </c>
      <c r="AO75" s="58" t="s">
        <v>23</v>
      </c>
      <c r="AP75" s="58" t="s">
        <v>23</v>
      </c>
      <c r="AQ75" s="58" t="s">
        <v>23</v>
      </c>
      <c r="AR75" s="58">
        <v>4.98</v>
      </c>
      <c r="AS75" s="36"/>
    </row>
    <row r="76" spans="1:45" ht="132">
      <c r="A76" s="50" t="s">
        <v>460</v>
      </c>
      <c r="B76" s="51" t="s">
        <v>461</v>
      </c>
      <c r="C76" s="52" t="s">
        <v>462</v>
      </c>
      <c r="D76" s="53">
        <v>9454.81</v>
      </c>
      <c r="E76" s="53" t="s">
        <v>463</v>
      </c>
      <c r="F76" s="53" t="s">
        <v>464</v>
      </c>
      <c r="G76" s="53" t="s">
        <v>465</v>
      </c>
      <c r="H76" s="53" t="s">
        <v>466</v>
      </c>
      <c r="I76" s="53" t="s">
        <v>467</v>
      </c>
      <c r="J76" s="53" t="s">
        <v>468</v>
      </c>
      <c r="K76" s="54" t="s">
        <v>469</v>
      </c>
      <c r="L76" s="53" t="s">
        <v>470</v>
      </c>
      <c r="M76" s="53" t="s">
        <v>471</v>
      </c>
      <c r="N76" s="53" t="s">
        <v>472</v>
      </c>
      <c r="O76" s="55">
        <f>442+2</f>
        <v>444</v>
      </c>
      <c r="P76" s="56" t="s">
        <v>57</v>
      </c>
      <c r="Q76" s="55">
        <f>6851+31</f>
        <v>6882</v>
      </c>
      <c r="R76" s="55">
        <v>1324</v>
      </c>
      <c r="S76" s="55">
        <v>15642</v>
      </c>
      <c r="T76" s="56" t="s">
        <v>260</v>
      </c>
      <c r="U76" s="56" t="s">
        <v>261</v>
      </c>
      <c r="V76" s="55">
        <v>5031</v>
      </c>
      <c r="W76" s="55">
        <v>3854</v>
      </c>
      <c r="X76" s="56">
        <v>24527</v>
      </c>
      <c r="Y76" s="56">
        <v>382</v>
      </c>
      <c r="Z76" s="56">
        <v>311</v>
      </c>
      <c r="AA76" s="56">
        <v>73.1</v>
      </c>
      <c r="AB76" s="56">
        <v>56</v>
      </c>
      <c r="AC76" s="56" t="s">
        <v>60</v>
      </c>
      <c r="AD76" s="56" t="s">
        <v>60</v>
      </c>
      <c r="AE76" s="57">
        <v>6851</v>
      </c>
      <c r="AF76" s="57">
        <v>94</v>
      </c>
      <c r="AG76" s="57">
        <v>31</v>
      </c>
      <c r="AH76" s="57">
        <v>8697</v>
      </c>
      <c r="AI76" s="55">
        <v>442</v>
      </c>
      <c r="AJ76" s="55">
        <v>15</v>
      </c>
      <c r="AK76" s="55">
        <v>2</v>
      </c>
      <c r="AL76" s="55">
        <v>867</v>
      </c>
      <c r="AM76" s="55">
        <v>15642</v>
      </c>
      <c r="AN76" s="55">
        <v>1324</v>
      </c>
      <c r="AO76" s="58">
        <v>15.5</v>
      </c>
      <c r="AP76" s="58">
        <v>6.267</v>
      </c>
      <c r="AQ76" s="58">
        <v>15.495</v>
      </c>
      <c r="AR76" s="58">
        <v>10.031</v>
      </c>
      <c r="AS76" s="36"/>
    </row>
    <row r="77" spans="1:45" ht="204">
      <c r="A77" s="59" t="s">
        <v>473</v>
      </c>
      <c r="B77" s="60" t="s">
        <v>474</v>
      </c>
      <c r="C77" s="61" t="s">
        <v>475</v>
      </c>
      <c r="D77" s="62">
        <v>1078.84</v>
      </c>
      <c r="E77" s="62" t="s">
        <v>476</v>
      </c>
      <c r="F77" s="62">
        <v>7.71</v>
      </c>
      <c r="G77" s="62" t="s">
        <v>477</v>
      </c>
      <c r="H77" s="62" t="s">
        <v>478</v>
      </c>
      <c r="I77" s="62">
        <v>45</v>
      </c>
      <c r="J77" s="62" t="s">
        <v>479</v>
      </c>
      <c r="K77" s="63">
        <v>8.039</v>
      </c>
      <c r="L77" s="62" t="s">
        <v>480</v>
      </c>
      <c r="M77" s="62" t="s">
        <v>481</v>
      </c>
      <c r="N77" s="62">
        <v>362</v>
      </c>
      <c r="O77" s="64">
        <f>2403+0</f>
        <v>2403</v>
      </c>
      <c r="P77" s="65" t="s">
        <v>57</v>
      </c>
      <c r="Q77" s="64">
        <f>37247+0</f>
        <v>37247</v>
      </c>
      <c r="R77" s="64">
        <v>6290</v>
      </c>
      <c r="S77" s="64">
        <v>59120</v>
      </c>
      <c r="T77" s="65" t="s">
        <v>482</v>
      </c>
      <c r="U77" s="65" t="s">
        <v>483</v>
      </c>
      <c r="V77" s="64">
        <v>34763</v>
      </c>
      <c r="W77" s="64">
        <v>20262</v>
      </c>
      <c r="X77" s="65">
        <v>114145</v>
      </c>
      <c r="Y77" s="65">
        <v>2638</v>
      </c>
      <c r="Z77" s="65">
        <v>1634</v>
      </c>
      <c r="AA77" s="65">
        <v>93.33</v>
      </c>
      <c r="AB77" s="65">
        <v>54.4</v>
      </c>
      <c r="AC77" s="65" t="s">
        <v>60</v>
      </c>
      <c r="AD77" s="65" t="s">
        <v>60</v>
      </c>
      <c r="AE77" s="66">
        <v>37247</v>
      </c>
      <c r="AF77" s="66">
        <v>362</v>
      </c>
      <c r="AG77" s="66"/>
      <c r="AH77" s="66">
        <v>21511</v>
      </c>
      <c r="AI77" s="64">
        <v>2403</v>
      </c>
      <c r="AJ77" s="64">
        <v>45</v>
      </c>
      <c r="AK77" s="64"/>
      <c r="AL77" s="64">
        <v>3842</v>
      </c>
      <c r="AM77" s="64">
        <v>59120</v>
      </c>
      <c r="AN77" s="64">
        <v>6290</v>
      </c>
      <c r="AO77" s="67">
        <v>15.5</v>
      </c>
      <c r="AP77" s="67">
        <v>8.039</v>
      </c>
      <c r="AQ77" s="67" t="s">
        <v>23</v>
      </c>
      <c r="AR77" s="67">
        <v>5.599</v>
      </c>
      <c r="AS77" s="36"/>
    </row>
    <row r="78" spans="1:45" ht="21" customHeight="1">
      <c r="A78" s="93" t="s">
        <v>484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36"/>
    </row>
    <row r="79" spans="1:45" ht="120">
      <c r="A79" s="50" t="s">
        <v>485</v>
      </c>
      <c r="B79" s="51" t="s">
        <v>486</v>
      </c>
      <c r="C79" s="52" t="s">
        <v>487</v>
      </c>
      <c r="D79" s="53">
        <v>153.05</v>
      </c>
      <c r="E79" s="53" t="s">
        <v>488</v>
      </c>
      <c r="F79" s="53" t="s">
        <v>489</v>
      </c>
      <c r="G79" s="53" t="s">
        <v>490</v>
      </c>
      <c r="H79" s="53" t="s">
        <v>491</v>
      </c>
      <c r="I79" s="53" t="s">
        <v>492</v>
      </c>
      <c r="J79" s="53" t="s">
        <v>493</v>
      </c>
      <c r="K79" s="54" t="s">
        <v>494</v>
      </c>
      <c r="L79" s="53" t="s">
        <v>495</v>
      </c>
      <c r="M79" s="53" t="s">
        <v>496</v>
      </c>
      <c r="N79" s="53" t="s">
        <v>497</v>
      </c>
      <c r="O79" s="55">
        <f>140+1</f>
        <v>141</v>
      </c>
      <c r="P79" s="56" t="s">
        <v>57</v>
      </c>
      <c r="Q79" s="55">
        <f>2176+16</f>
        <v>2192</v>
      </c>
      <c r="R79" s="55">
        <v>192</v>
      </c>
      <c r="S79" s="55">
        <v>2465</v>
      </c>
      <c r="T79" s="56" t="s">
        <v>498</v>
      </c>
      <c r="U79" s="56" t="s">
        <v>499</v>
      </c>
      <c r="V79" s="55">
        <v>1491</v>
      </c>
      <c r="W79" s="55">
        <v>877</v>
      </c>
      <c r="X79" s="56">
        <v>4833</v>
      </c>
      <c r="Y79" s="56">
        <v>113</v>
      </c>
      <c r="Z79" s="56">
        <v>71</v>
      </c>
      <c r="AA79" s="56">
        <v>68</v>
      </c>
      <c r="AB79" s="56">
        <v>40</v>
      </c>
      <c r="AC79" s="56" t="s">
        <v>60</v>
      </c>
      <c r="AD79" s="56" t="s">
        <v>60</v>
      </c>
      <c r="AE79" s="57">
        <v>2176</v>
      </c>
      <c r="AF79" s="57">
        <v>50</v>
      </c>
      <c r="AG79" s="57">
        <v>16</v>
      </c>
      <c r="AH79" s="57">
        <v>239</v>
      </c>
      <c r="AI79" s="55">
        <v>140</v>
      </c>
      <c r="AJ79" s="55">
        <v>6</v>
      </c>
      <c r="AK79" s="55">
        <v>1</v>
      </c>
      <c r="AL79" s="55">
        <v>46</v>
      </c>
      <c r="AM79" s="55">
        <v>2465</v>
      </c>
      <c r="AN79" s="55">
        <v>192</v>
      </c>
      <c r="AO79" s="58">
        <v>15.54</v>
      </c>
      <c r="AP79" s="58">
        <v>8.252</v>
      </c>
      <c r="AQ79" s="58">
        <v>15.547</v>
      </c>
      <c r="AR79" s="58">
        <v>5.192</v>
      </c>
      <c r="AS79" s="36"/>
    </row>
    <row r="80" spans="1:45" ht="192">
      <c r="A80" s="50" t="s">
        <v>500</v>
      </c>
      <c r="B80" s="51" t="s">
        <v>501</v>
      </c>
      <c r="C80" s="52" t="s">
        <v>502</v>
      </c>
      <c r="D80" s="53">
        <v>901.41</v>
      </c>
      <c r="E80" s="53" t="s">
        <v>503</v>
      </c>
      <c r="F80" s="53" t="s">
        <v>504</v>
      </c>
      <c r="G80" s="53" t="s">
        <v>505</v>
      </c>
      <c r="H80" s="53" t="s">
        <v>506</v>
      </c>
      <c r="I80" s="53">
        <v>9</v>
      </c>
      <c r="J80" s="53" t="s">
        <v>507</v>
      </c>
      <c r="K80" s="54" t="s">
        <v>508</v>
      </c>
      <c r="L80" s="53" t="s">
        <v>509</v>
      </c>
      <c r="M80" s="53" t="s">
        <v>510</v>
      </c>
      <c r="N80" s="53">
        <v>67</v>
      </c>
      <c r="O80" s="55">
        <f>316+0</f>
        <v>316</v>
      </c>
      <c r="P80" s="56" t="s">
        <v>57</v>
      </c>
      <c r="Q80" s="55">
        <f>4911+0</f>
        <v>4911</v>
      </c>
      <c r="R80" s="55">
        <v>1401</v>
      </c>
      <c r="S80" s="55">
        <v>8776</v>
      </c>
      <c r="T80" s="56" t="s">
        <v>305</v>
      </c>
      <c r="U80" s="56" t="s">
        <v>306</v>
      </c>
      <c r="V80" s="55">
        <v>3945</v>
      </c>
      <c r="W80" s="55">
        <v>1837</v>
      </c>
      <c r="X80" s="56">
        <v>14558</v>
      </c>
      <c r="Y80" s="56">
        <v>299</v>
      </c>
      <c r="Z80" s="56">
        <v>148</v>
      </c>
      <c r="AA80" s="56">
        <v>80.325</v>
      </c>
      <c r="AB80" s="56">
        <v>37.4</v>
      </c>
      <c r="AC80" s="56" t="s">
        <v>60</v>
      </c>
      <c r="AD80" s="56" t="s">
        <v>60</v>
      </c>
      <c r="AE80" s="57">
        <v>4911</v>
      </c>
      <c r="AF80" s="57">
        <v>67</v>
      </c>
      <c r="AG80" s="57"/>
      <c r="AH80" s="57">
        <v>3798</v>
      </c>
      <c r="AI80" s="55">
        <v>316</v>
      </c>
      <c r="AJ80" s="55">
        <v>9</v>
      </c>
      <c r="AK80" s="55"/>
      <c r="AL80" s="55">
        <v>1076</v>
      </c>
      <c r="AM80" s="55">
        <v>8776</v>
      </c>
      <c r="AN80" s="55">
        <v>1401</v>
      </c>
      <c r="AO80" s="58">
        <v>15.54</v>
      </c>
      <c r="AP80" s="58">
        <v>7.452</v>
      </c>
      <c r="AQ80" s="58">
        <v>16.5</v>
      </c>
      <c r="AR80" s="58">
        <v>3.53</v>
      </c>
      <c r="AS80" s="36"/>
    </row>
    <row r="81" spans="1:45" ht="17.25" customHeight="1">
      <c r="A81" s="91" t="s">
        <v>511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36"/>
    </row>
    <row r="82" spans="1:45" ht="180">
      <c r="A82" s="50" t="s">
        <v>512</v>
      </c>
      <c r="B82" s="51" t="s">
        <v>513</v>
      </c>
      <c r="C82" s="52" t="s">
        <v>514</v>
      </c>
      <c r="D82" s="53">
        <v>81528.48</v>
      </c>
      <c r="E82" s="53" t="s">
        <v>515</v>
      </c>
      <c r="F82" s="53" t="s">
        <v>516</v>
      </c>
      <c r="G82" s="53" t="s">
        <v>517</v>
      </c>
      <c r="H82" s="53" t="s">
        <v>518</v>
      </c>
      <c r="I82" s="53" t="s">
        <v>519</v>
      </c>
      <c r="J82" s="53" t="s">
        <v>520</v>
      </c>
      <c r="K82" s="54" t="s">
        <v>521</v>
      </c>
      <c r="L82" s="53" t="s">
        <v>522</v>
      </c>
      <c r="M82" s="53" t="s">
        <v>523</v>
      </c>
      <c r="N82" s="53" t="s">
        <v>524</v>
      </c>
      <c r="O82" s="55">
        <f>28+5</f>
        <v>33</v>
      </c>
      <c r="P82" s="56" t="s">
        <v>57</v>
      </c>
      <c r="Q82" s="55">
        <f>434+77</f>
        <v>511</v>
      </c>
      <c r="R82" s="55">
        <v>1468</v>
      </c>
      <c r="S82" s="55">
        <v>6127</v>
      </c>
      <c r="T82" s="56" t="s">
        <v>305</v>
      </c>
      <c r="U82" s="56" t="s">
        <v>113</v>
      </c>
      <c r="V82" s="55">
        <v>410</v>
      </c>
      <c r="W82" s="55">
        <v>226</v>
      </c>
      <c r="X82" s="56">
        <v>6763</v>
      </c>
      <c r="Y82" s="56">
        <v>31</v>
      </c>
      <c r="Z82" s="56">
        <v>18</v>
      </c>
      <c r="AA82" s="56">
        <v>80.325</v>
      </c>
      <c r="AB82" s="56">
        <v>44.2</v>
      </c>
      <c r="AC82" s="56" t="s">
        <v>60</v>
      </c>
      <c r="AD82" s="56" t="s">
        <v>60</v>
      </c>
      <c r="AE82" s="57">
        <v>434</v>
      </c>
      <c r="AF82" s="57">
        <v>217</v>
      </c>
      <c r="AG82" s="57">
        <v>77</v>
      </c>
      <c r="AH82" s="57">
        <v>5476</v>
      </c>
      <c r="AI82" s="55">
        <v>28</v>
      </c>
      <c r="AJ82" s="55">
        <v>38</v>
      </c>
      <c r="AK82" s="55">
        <v>5</v>
      </c>
      <c r="AL82" s="55">
        <v>1402</v>
      </c>
      <c r="AM82" s="55">
        <v>6127</v>
      </c>
      <c r="AN82" s="55">
        <v>1468</v>
      </c>
      <c r="AO82" s="58">
        <v>15.5</v>
      </c>
      <c r="AP82" s="58">
        <v>5.721</v>
      </c>
      <c r="AQ82" s="58">
        <v>15.492</v>
      </c>
      <c r="AR82" s="58">
        <v>3.906</v>
      </c>
      <c r="AS82" s="36"/>
    </row>
    <row r="83" spans="1:45" ht="168">
      <c r="A83" s="50" t="s">
        <v>525</v>
      </c>
      <c r="B83" s="51" t="s">
        <v>526</v>
      </c>
      <c r="C83" s="52" t="s">
        <v>527</v>
      </c>
      <c r="D83" s="53">
        <v>7452.2</v>
      </c>
      <c r="E83" s="53" t="s">
        <v>528</v>
      </c>
      <c r="F83" s="53" t="s">
        <v>529</v>
      </c>
      <c r="G83" s="53" t="s">
        <v>530</v>
      </c>
      <c r="H83" s="53" t="s">
        <v>531</v>
      </c>
      <c r="I83" s="53">
        <v>2</v>
      </c>
      <c r="J83" s="53" t="s">
        <v>532</v>
      </c>
      <c r="K83" s="54" t="s">
        <v>533</v>
      </c>
      <c r="L83" s="53" t="s">
        <v>534</v>
      </c>
      <c r="M83" s="53" t="s">
        <v>535</v>
      </c>
      <c r="N83" s="53">
        <v>14</v>
      </c>
      <c r="O83" s="55">
        <f>6+0</f>
        <v>6</v>
      </c>
      <c r="P83" s="56" t="s">
        <v>57</v>
      </c>
      <c r="Q83" s="55">
        <f>93+0</f>
        <v>93</v>
      </c>
      <c r="R83" s="55">
        <v>373</v>
      </c>
      <c r="S83" s="55">
        <v>1469</v>
      </c>
      <c r="T83" s="56" t="s">
        <v>305</v>
      </c>
      <c r="U83" s="56" t="s">
        <v>113</v>
      </c>
      <c r="V83" s="55">
        <v>75</v>
      </c>
      <c r="W83" s="55">
        <v>41</v>
      </c>
      <c r="X83" s="56">
        <v>1585</v>
      </c>
      <c r="Y83" s="56">
        <v>6</v>
      </c>
      <c r="Z83" s="56">
        <v>3</v>
      </c>
      <c r="AA83" s="56">
        <v>80.325</v>
      </c>
      <c r="AB83" s="56">
        <v>44.2</v>
      </c>
      <c r="AC83" s="56" t="s">
        <v>60</v>
      </c>
      <c r="AD83" s="56" t="s">
        <v>60</v>
      </c>
      <c r="AE83" s="57">
        <v>93</v>
      </c>
      <c r="AF83" s="57">
        <v>14</v>
      </c>
      <c r="AG83" s="57"/>
      <c r="AH83" s="57">
        <v>1362</v>
      </c>
      <c r="AI83" s="55">
        <v>6</v>
      </c>
      <c r="AJ83" s="55">
        <v>2</v>
      </c>
      <c r="AK83" s="55"/>
      <c r="AL83" s="55">
        <v>365</v>
      </c>
      <c r="AM83" s="55">
        <v>1469</v>
      </c>
      <c r="AN83" s="55">
        <v>373</v>
      </c>
      <c r="AO83" s="58">
        <v>15.5</v>
      </c>
      <c r="AP83" s="58">
        <v>7.195</v>
      </c>
      <c r="AQ83" s="58">
        <v>15.475</v>
      </c>
      <c r="AR83" s="58">
        <v>3.732</v>
      </c>
      <c r="AS83" s="36"/>
    </row>
    <row r="84" spans="1:45" ht="180">
      <c r="A84" s="50" t="s">
        <v>536</v>
      </c>
      <c r="B84" s="51" t="s">
        <v>537</v>
      </c>
      <c r="C84" s="52" t="s">
        <v>538</v>
      </c>
      <c r="D84" s="53">
        <v>1184.96</v>
      </c>
      <c r="E84" s="53" t="s">
        <v>539</v>
      </c>
      <c r="F84" s="53" t="s">
        <v>540</v>
      </c>
      <c r="G84" s="53" t="s">
        <v>541</v>
      </c>
      <c r="H84" s="53" t="s">
        <v>542</v>
      </c>
      <c r="I84" s="53" t="s">
        <v>543</v>
      </c>
      <c r="J84" s="53" t="s">
        <v>544</v>
      </c>
      <c r="K84" s="54" t="s">
        <v>545</v>
      </c>
      <c r="L84" s="53" t="s">
        <v>546</v>
      </c>
      <c r="M84" s="53" t="s">
        <v>547</v>
      </c>
      <c r="N84" s="53" t="s">
        <v>548</v>
      </c>
      <c r="O84" s="55">
        <f>40+4</f>
        <v>44</v>
      </c>
      <c r="P84" s="56" t="s">
        <v>57</v>
      </c>
      <c r="Q84" s="55">
        <f>620+62</f>
        <v>682</v>
      </c>
      <c r="R84" s="55">
        <v>237</v>
      </c>
      <c r="S84" s="55">
        <v>1595</v>
      </c>
      <c r="T84" s="56" t="s">
        <v>451</v>
      </c>
      <c r="U84" s="56" t="s">
        <v>452</v>
      </c>
      <c r="V84" s="55">
        <v>470</v>
      </c>
      <c r="W84" s="55">
        <v>394</v>
      </c>
      <c r="X84" s="56">
        <v>2459</v>
      </c>
      <c r="Y84" s="56">
        <v>36</v>
      </c>
      <c r="Z84" s="56">
        <v>32</v>
      </c>
      <c r="AA84" s="56">
        <v>68.85</v>
      </c>
      <c r="AB84" s="56">
        <v>57.8</v>
      </c>
      <c r="AC84" s="56" t="s">
        <v>60</v>
      </c>
      <c r="AD84" s="56" t="s">
        <v>60</v>
      </c>
      <c r="AE84" s="57">
        <v>620</v>
      </c>
      <c r="AF84" s="57">
        <v>410</v>
      </c>
      <c r="AG84" s="57">
        <v>62</v>
      </c>
      <c r="AH84" s="57">
        <v>565</v>
      </c>
      <c r="AI84" s="55">
        <v>40</v>
      </c>
      <c r="AJ84" s="55">
        <v>59</v>
      </c>
      <c r="AK84" s="55">
        <v>4</v>
      </c>
      <c r="AL84" s="55">
        <v>138</v>
      </c>
      <c r="AM84" s="55">
        <v>1595</v>
      </c>
      <c r="AN84" s="55">
        <v>237</v>
      </c>
      <c r="AO84" s="58">
        <v>15.5</v>
      </c>
      <c r="AP84" s="58">
        <v>6.95</v>
      </c>
      <c r="AQ84" s="58">
        <v>15.481</v>
      </c>
      <c r="AR84" s="58">
        <v>4.095</v>
      </c>
      <c r="AS84" s="36"/>
    </row>
    <row r="85" spans="1:45" ht="120">
      <c r="A85" s="50" t="s">
        <v>549</v>
      </c>
      <c r="B85" s="51" t="s">
        <v>550</v>
      </c>
      <c r="C85" s="52" t="s">
        <v>538</v>
      </c>
      <c r="D85" s="53">
        <v>11358.69</v>
      </c>
      <c r="E85" s="53" t="s">
        <v>551</v>
      </c>
      <c r="F85" s="53"/>
      <c r="G85" s="53">
        <v>2272</v>
      </c>
      <c r="H85" s="53" t="s">
        <v>552</v>
      </c>
      <c r="I85" s="53"/>
      <c r="J85" s="53" t="s">
        <v>553</v>
      </c>
      <c r="K85" s="54"/>
      <c r="L85" s="53">
        <v>15016</v>
      </c>
      <c r="M85" s="53" t="s">
        <v>554</v>
      </c>
      <c r="N85" s="53"/>
      <c r="O85" s="55">
        <f>0+0</f>
        <v>0</v>
      </c>
      <c r="P85" s="56" t="s">
        <v>121</v>
      </c>
      <c r="Q85" s="55">
        <f>0+0</f>
        <v>0</v>
      </c>
      <c r="R85" s="55">
        <v>2272</v>
      </c>
      <c r="S85" s="55">
        <v>15016</v>
      </c>
      <c r="T85" s="56"/>
      <c r="U85" s="56"/>
      <c r="V85" s="55"/>
      <c r="W85" s="55"/>
      <c r="X85" s="56">
        <v>15016</v>
      </c>
      <c r="Y85" s="56"/>
      <c r="Z85" s="56"/>
      <c r="AA85" s="56">
        <v>68.85</v>
      </c>
      <c r="AB85" s="56">
        <v>57.8</v>
      </c>
      <c r="AC85" s="56" t="s">
        <v>60</v>
      </c>
      <c r="AD85" s="56" t="s">
        <v>60</v>
      </c>
      <c r="AE85" s="57"/>
      <c r="AF85" s="57"/>
      <c r="AG85" s="57"/>
      <c r="AH85" s="57">
        <v>15016</v>
      </c>
      <c r="AI85" s="55"/>
      <c r="AJ85" s="55"/>
      <c r="AK85" s="55"/>
      <c r="AL85" s="55">
        <v>2272</v>
      </c>
      <c r="AM85" s="55">
        <v>15016</v>
      </c>
      <c r="AN85" s="55">
        <v>2272</v>
      </c>
      <c r="AO85" s="58" t="s">
        <v>23</v>
      </c>
      <c r="AP85" s="58" t="s">
        <v>23</v>
      </c>
      <c r="AQ85" s="58" t="s">
        <v>23</v>
      </c>
      <c r="AR85" s="58">
        <v>6.609</v>
      </c>
      <c r="AS85" s="36"/>
    </row>
    <row r="86" spans="1:45" ht="180">
      <c r="A86" s="50" t="s">
        <v>555</v>
      </c>
      <c r="B86" s="51" t="s">
        <v>556</v>
      </c>
      <c r="C86" s="52" t="s">
        <v>557</v>
      </c>
      <c r="D86" s="53">
        <v>1143.14</v>
      </c>
      <c r="E86" s="53" t="s">
        <v>558</v>
      </c>
      <c r="F86" s="53" t="s">
        <v>559</v>
      </c>
      <c r="G86" s="53" t="s">
        <v>560</v>
      </c>
      <c r="H86" s="53" t="s">
        <v>561</v>
      </c>
      <c r="I86" s="53" t="s">
        <v>562</v>
      </c>
      <c r="J86" s="53" t="s">
        <v>563</v>
      </c>
      <c r="K86" s="54" t="s">
        <v>564</v>
      </c>
      <c r="L86" s="53" t="s">
        <v>565</v>
      </c>
      <c r="M86" s="53" t="s">
        <v>566</v>
      </c>
      <c r="N86" s="53" t="s">
        <v>567</v>
      </c>
      <c r="O86" s="55">
        <f>64+8</f>
        <v>72</v>
      </c>
      <c r="P86" s="56" t="s">
        <v>57</v>
      </c>
      <c r="Q86" s="55">
        <f>992+124</f>
        <v>1116</v>
      </c>
      <c r="R86" s="55">
        <v>214</v>
      </c>
      <c r="S86" s="55">
        <v>1835</v>
      </c>
      <c r="T86" s="56" t="s">
        <v>451</v>
      </c>
      <c r="U86" s="56" t="s">
        <v>452</v>
      </c>
      <c r="V86" s="55">
        <v>768</v>
      </c>
      <c r="W86" s="55">
        <v>645</v>
      </c>
      <c r="X86" s="56">
        <v>3248</v>
      </c>
      <c r="Y86" s="56">
        <v>58</v>
      </c>
      <c r="Z86" s="56">
        <v>52</v>
      </c>
      <c r="AA86" s="56">
        <v>68.85</v>
      </c>
      <c r="AB86" s="56">
        <v>57.8</v>
      </c>
      <c r="AC86" s="56" t="s">
        <v>60</v>
      </c>
      <c r="AD86" s="56" t="s">
        <v>60</v>
      </c>
      <c r="AE86" s="57">
        <v>992</v>
      </c>
      <c r="AF86" s="57">
        <v>621</v>
      </c>
      <c r="AG86" s="57">
        <v>124</v>
      </c>
      <c r="AH86" s="57">
        <v>222</v>
      </c>
      <c r="AI86" s="55">
        <v>64</v>
      </c>
      <c r="AJ86" s="55">
        <v>108</v>
      </c>
      <c r="AK86" s="55">
        <v>8</v>
      </c>
      <c r="AL86" s="55">
        <v>42</v>
      </c>
      <c r="AM86" s="55">
        <v>1835</v>
      </c>
      <c r="AN86" s="55">
        <v>214</v>
      </c>
      <c r="AO86" s="58">
        <v>15.5</v>
      </c>
      <c r="AP86" s="58">
        <v>5.748</v>
      </c>
      <c r="AQ86" s="58">
        <v>15.5</v>
      </c>
      <c r="AR86" s="58">
        <v>5.295</v>
      </c>
      <c r="AS86" s="36"/>
    </row>
    <row r="87" spans="1:45" ht="180">
      <c r="A87" s="50" t="s">
        <v>568</v>
      </c>
      <c r="B87" s="51" t="s">
        <v>569</v>
      </c>
      <c r="C87" s="52" t="s">
        <v>570</v>
      </c>
      <c r="D87" s="53">
        <v>4477.42</v>
      </c>
      <c r="E87" s="53" t="s">
        <v>571</v>
      </c>
      <c r="F87" s="53" t="s">
        <v>572</v>
      </c>
      <c r="G87" s="53" t="s">
        <v>573</v>
      </c>
      <c r="H87" s="53" t="s">
        <v>574</v>
      </c>
      <c r="I87" s="53" t="s">
        <v>575</v>
      </c>
      <c r="J87" s="53" t="s">
        <v>576</v>
      </c>
      <c r="K87" s="54" t="s">
        <v>577</v>
      </c>
      <c r="L87" s="53" t="s">
        <v>578</v>
      </c>
      <c r="M87" s="53" t="s">
        <v>579</v>
      </c>
      <c r="N87" s="53" t="s">
        <v>580</v>
      </c>
      <c r="O87" s="55">
        <f>278+68</f>
        <v>346</v>
      </c>
      <c r="P87" s="56" t="s">
        <v>57</v>
      </c>
      <c r="Q87" s="55">
        <f>4309+1044</f>
        <v>5353</v>
      </c>
      <c r="R87" s="55">
        <v>1182</v>
      </c>
      <c r="S87" s="55">
        <v>9213</v>
      </c>
      <c r="T87" s="56" t="s">
        <v>451</v>
      </c>
      <c r="U87" s="56" t="s">
        <v>452</v>
      </c>
      <c r="V87" s="55">
        <v>3686</v>
      </c>
      <c r="W87" s="55">
        <v>3094</v>
      </c>
      <c r="X87" s="56">
        <v>15993</v>
      </c>
      <c r="Y87" s="56">
        <v>280</v>
      </c>
      <c r="Z87" s="56">
        <v>250</v>
      </c>
      <c r="AA87" s="56">
        <v>68.85</v>
      </c>
      <c r="AB87" s="56">
        <v>57.8</v>
      </c>
      <c r="AC87" s="56" t="s">
        <v>60</v>
      </c>
      <c r="AD87" s="56" t="s">
        <v>60</v>
      </c>
      <c r="AE87" s="57">
        <v>4309</v>
      </c>
      <c r="AF87" s="57">
        <v>4280</v>
      </c>
      <c r="AG87" s="57">
        <v>1044</v>
      </c>
      <c r="AH87" s="57">
        <v>624</v>
      </c>
      <c r="AI87" s="55">
        <v>278</v>
      </c>
      <c r="AJ87" s="55">
        <v>777</v>
      </c>
      <c r="AK87" s="55">
        <v>68</v>
      </c>
      <c r="AL87" s="55">
        <v>127</v>
      </c>
      <c r="AM87" s="55">
        <v>9213</v>
      </c>
      <c r="AN87" s="55">
        <v>1182</v>
      </c>
      <c r="AO87" s="58">
        <v>15.5</v>
      </c>
      <c r="AP87" s="58">
        <v>5.509</v>
      </c>
      <c r="AQ87" s="58">
        <v>15.352</v>
      </c>
      <c r="AR87" s="58">
        <v>4.915</v>
      </c>
      <c r="AS87" s="36"/>
    </row>
    <row r="88" spans="1:45" ht="108">
      <c r="A88" s="50" t="s">
        <v>581</v>
      </c>
      <c r="B88" s="51" t="s">
        <v>123</v>
      </c>
      <c r="C88" s="52" t="s">
        <v>582</v>
      </c>
      <c r="D88" s="53">
        <v>55.89</v>
      </c>
      <c r="E88" s="53" t="s">
        <v>125</v>
      </c>
      <c r="F88" s="53"/>
      <c r="G88" s="53">
        <v>1048</v>
      </c>
      <c r="H88" s="53" t="s">
        <v>583</v>
      </c>
      <c r="I88" s="53"/>
      <c r="J88" s="53" t="s">
        <v>127</v>
      </c>
      <c r="K88" s="54"/>
      <c r="L88" s="53">
        <v>5219</v>
      </c>
      <c r="M88" s="53" t="s">
        <v>584</v>
      </c>
      <c r="N88" s="53"/>
      <c r="O88" s="55">
        <f>0+0</f>
        <v>0</v>
      </c>
      <c r="P88" s="56" t="s">
        <v>121</v>
      </c>
      <c r="Q88" s="55">
        <f>0+0</f>
        <v>0</v>
      </c>
      <c r="R88" s="55">
        <v>1048</v>
      </c>
      <c r="S88" s="55">
        <v>5219</v>
      </c>
      <c r="T88" s="56"/>
      <c r="U88" s="56"/>
      <c r="V88" s="55"/>
      <c r="W88" s="55"/>
      <c r="X88" s="56">
        <v>5219</v>
      </c>
      <c r="Y88" s="56"/>
      <c r="Z88" s="56"/>
      <c r="AA88" s="56">
        <v>91.8</v>
      </c>
      <c r="AB88" s="56">
        <v>44.2</v>
      </c>
      <c r="AC88" s="56" t="s">
        <v>60</v>
      </c>
      <c r="AD88" s="56" t="s">
        <v>60</v>
      </c>
      <c r="AE88" s="57"/>
      <c r="AF88" s="57"/>
      <c r="AG88" s="57"/>
      <c r="AH88" s="57">
        <v>5219</v>
      </c>
      <c r="AI88" s="55"/>
      <c r="AJ88" s="55"/>
      <c r="AK88" s="55"/>
      <c r="AL88" s="55">
        <v>1048</v>
      </c>
      <c r="AM88" s="55">
        <v>5219</v>
      </c>
      <c r="AN88" s="55">
        <v>1048</v>
      </c>
      <c r="AO88" s="58" t="s">
        <v>23</v>
      </c>
      <c r="AP88" s="58" t="s">
        <v>23</v>
      </c>
      <c r="AQ88" s="58" t="s">
        <v>23</v>
      </c>
      <c r="AR88" s="58">
        <v>4.98</v>
      </c>
      <c r="AS88" s="36"/>
    </row>
    <row r="89" spans="1:45" ht="96">
      <c r="A89" s="59" t="s">
        <v>585</v>
      </c>
      <c r="B89" s="60" t="s">
        <v>586</v>
      </c>
      <c r="C89" s="61" t="s">
        <v>587</v>
      </c>
      <c r="D89" s="62">
        <v>0.76</v>
      </c>
      <c r="E89" s="62" t="s">
        <v>588</v>
      </c>
      <c r="F89" s="62"/>
      <c r="G89" s="62">
        <v>760</v>
      </c>
      <c r="H89" s="62" t="s">
        <v>589</v>
      </c>
      <c r="I89" s="62"/>
      <c r="J89" s="62" t="s">
        <v>590</v>
      </c>
      <c r="K89" s="63"/>
      <c r="L89" s="62">
        <v>2971</v>
      </c>
      <c r="M89" s="62" t="s">
        <v>591</v>
      </c>
      <c r="N89" s="62"/>
      <c r="O89" s="64">
        <f>0+0</f>
        <v>0</v>
      </c>
      <c r="P89" s="65" t="s">
        <v>121</v>
      </c>
      <c r="Q89" s="64">
        <f>0+0</f>
        <v>0</v>
      </c>
      <c r="R89" s="64">
        <v>760</v>
      </c>
      <c r="S89" s="64">
        <v>2971</v>
      </c>
      <c r="T89" s="65"/>
      <c r="U89" s="65"/>
      <c r="V89" s="64"/>
      <c r="W89" s="64"/>
      <c r="X89" s="65">
        <v>2971</v>
      </c>
      <c r="Y89" s="65"/>
      <c r="Z89" s="65"/>
      <c r="AA89" s="65">
        <v>91.8</v>
      </c>
      <c r="AB89" s="65">
        <v>44.2</v>
      </c>
      <c r="AC89" s="65" t="s">
        <v>60</v>
      </c>
      <c r="AD89" s="65" t="s">
        <v>60</v>
      </c>
      <c r="AE89" s="66"/>
      <c r="AF89" s="66"/>
      <c r="AG89" s="66"/>
      <c r="AH89" s="66">
        <v>2971</v>
      </c>
      <c r="AI89" s="64"/>
      <c r="AJ89" s="64"/>
      <c r="AK89" s="64"/>
      <c r="AL89" s="64">
        <v>760</v>
      </c>
      <c r="AM89" s="64">
        <v>2971</v>
      </c>
      <c r="AN89" s="64">
        <v>760</v>
      </c>
      <c r="AO89" s="67" t="s">
        <v>23</v>
      </c>
      <c r="AP89" s="67" t="s">
        <v>23</v>
      </c>
      <c r="AQ89" s="67" t="s">
        <v>23</v>
      </c>
      <c r="AR89" s="67">
        <v>3.909</v>
      </c>
      <c r="AS89" s="36"/>
    </row>
    <row r="90" spans="1:45" ht="21" customHeight="1">
      <c r="A90" s="93" t="s">
        <v>592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36"/>
    </row>
    <row r="91" spans="1:45" ht="17.25" customHeight="1">
      <c r="A91" s="91" t="s">
        <v>593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36"/>
    </row>
    <row r="92" spans="1:45" ht="108">
      <c r="A92" s="50" t="s">
        <v>594</v>
      </c>
      <c r="B92" s="51" t="s">
        <v>595</v>
      </c>
      <c r="C92" s="52" t="s">
        <v>596</v>
      </c>
      <c r="D92" s="53">
        <v>1465.69</v>
      </c>
      <c r="E92" s="53">
        <v>458.99</v>
      </c>
      <c r="F92" s="53" t="s">
        <v>597</v>
      </c>
      <c r="G92" s="53" t="s">
        <v>598</v>
      </c>
      <c r="H92" s="53">
        <v>2</v>
      </c>
      <c r="I92" s="53" t="s">
        <v>599</v>
      </c>
      <c r="J92" s="53" t="s">
        <v>600</v>
      </c>
      <c r="K92" s="54" t="s">
        <v>601</v>
      </c>
      <c r="L92" s="53" t="s">
        <v>602</v>
      </c>
      <c r="M92" s="53">
        <v>31</v>
      </c>
      <c r="N92" s="53" t="s">
        <v>603</v>
      </c>
      <c r="O92" s="55">
        <f>2+1</f>
        <v>3</v>
      </c>
      <c r="P92" s="56" t="s">
        <v>57</v>
      </c>
      <c r="Q92" s="55">
        <f>31+15</f>
        <v>46</v>
      </c>
      <c r="R92" s="55">
        <v>7</v>
      </c>
      <c r="S92" s="55">
        <v>60</v>
      </c>
      <c r="T92" s="56" t="s">
        <v>604</v>
      </c>
      <c r="U92" s="56" t="s">
        <v>605</v>
      </c>
      <c r="V92" s="55">
        <v>41</v>
      </c>
      <c r="W92" s="55">
        <v>22</v>
      </c>
      <c r="X92" s="56">
        <v>123</v>
      </c>
      <c r="Y92" s="56">
        <v>3</v>
      </c>
      <c r="Z92" s="56">
        <v>2</v>
      </c>
      <c r="AA92" s="56">
        <v>88.4</v>
      </c>
      <c r="AB92" s="56">
        <v>48</v>
      </c>
      <c r="AC92" s="56" t="s">
        <v>60</v>
      </c>
      <c r="AD92" s="56" t="s">
        <v>60</v>
      </c>
      <c r="AE92" s="57">
        <v>31</v>
      </c>
      <c r="AF92" s="57">
        <v>29</v>
      </c>
      <c r="AG92" s="57">
        <v>15</v>
      </c>
      <c r="AH92" s="57"/>
      <c r="AI92" s="55">
        <v>2</v>
      </c>
      <c r="AJ92" s="55">
        <v>5</v>
      </c>
      <c r="AK92" s="55">
        <v>1</v>
      </c>
      <c r="AL92" s="55"/>
      <c r="AM92" s="55">
        <v>60</v>
      </c>
      <c r="AN92" s="55">
        <v>7</v>
      </c>
      <c r="AO92" s="58">
        <v>15.5</v>
      </c>
      <c r="AP92" s="58">
        <v>5.807</v>
      </c>
      <c r="AQ92" s="58">
        <v>15.481</v>
      </c>
      <c r="AR92" s="58" t="s">
        <v>23</v>
      </c>
      <c r="AS92" s="36"/>
    </row>
    <row r="93" spans="1:45" ht="180">
      <c r="A93" s="50" t="s">
        <v>606</v>
      </c>
      <c r="B93" s="51" t="s">
        <v>607</v>
      </c>
      <c r="C93" s="52" t="s">
        <v>608</v>
      </c>
      <c r="D93" s="53">
        <v>250.93</v>
      </c>
      <c r="E93" s="53" t="s">
        <v>609</v>
      </c>
      <c r="F93" s="53" t="s">
        <v>610</v>
      </c>
      <c r="G93" s="53" t="s">
        <v>611</v>
      </c>
      <c r="H93" s="53" t="s">
        <v>612</v>
      </c>
      <c r="I93" s="53" t="s">
        <v>613</v>
      </c>
      <c r="J93" s="53" t="s">
        <v>614</v>
      </c>
      <c r="K93" s="54" t="s">
        <v>615</v>
      </c>
      <c r="L93" s="53" t="s">
        <v>616</v>
      </c>
      <c r="M93" s="53" t="s">
        <v>617</v>
      </c>
      <c r="N93" s="53" t="s">
        <v>618</v>
      </c>
      <c r="O93" s="55">
        <f>91+27</f>
        <v>118</v>
      </c>
      <c r="P93" s="56" t="s">
        <v>57</v>
      </c>
      <c r="Q93" s="55">
        <f>1411+419</f>
        <v>1830</v>
      </c>
      <c r="R93" s="55">
        <v>1054</v>
      </c>
      <c r="S93" s="55">
        <v>7924</v>
      </c>
      <c r="T93" s="56" t="s">
        <v>482</v>
      </c>
      <c r="U93" s="56" t="s">
        <v>483</v>
      </c>
      <c r="V93" s="55">
        <v>1708</v>
      </c>
      <c r="W93" s="55">
        <v>996</v>
      </c>
      <c r="X93" s="56">
        <v>10628</v>
      </c>
      <c r="Y93" s="56">
        <v>130</v>
      </c>
      <c r="Z93" s="56">
        <v>80</v>
      </c>
      <c r="AA93" s="56">
        <v>93.33</v>
      </c>
      <c r="AB93" s="56">
        <v>54.4</v>
      </c>
      <c r="AC93" s="56" t="s">
        <v>60</v>
      </c>
      <c r="AD93" s="56" t="s">
        <v>60</v>
      </c>
      <c r="AE93" s="57">
        <v>1411</v>
      </c>
      <c r="AF93" s="57">
        <v>1141</v>
      </c>
      <c r="AG93" s="57">
        <v>419</v>
      </c>
      <c r="AH93" s="57">
        <v>5372</v>
      </c>
      <c r="AI93" s="55">
        <v>91</v>
      </c>
      <c r="AJ93" s="55">
        <v>222</v>
      </c>
      <c r="AK93" s="55">
        <v>27</v>
      </c>
      <c r="AL93" s="55">
        <v>741</v>
      </c>
      <c r="AM93" s="55">
        <v>7924</v>
      </c>
      <c r="AN93" s="55">
        <v>1054</v>
      </c>
      <c r="AO93" s="58">
        <v>15.5</v>
      </c>
      <c r="AP93" s="58">
        <v>5.141</v>
      </c>
      <c r="AQ93" s="58">
        <v>15.5</v>
      </c>
      <c r="AR93" s="58">
        <v>7.25</v>
      </c>
      <c r="AS93" s="36"/>
    </row>
    <row r="94" spans="1:45" ht="180">
      <c r="A94" s="50" t="s">
        <v>619</v>
      </c>
      <c r="B94" s="51" t="s">
        <v>513</v>
      </c>
      <c r="C94" s="52" t="s">
        <v>620</v>
      </c>
      <c r="D94" s="53">
        <v>81528.48</v>
      </c>
      <c r="E94" s="53" t="s">
        <v>515</v>
      </c>
      <c r="F94" s="53" t="s">
        <v>516</v>
      </c>
      <c r="G94" s="53" t="s">
        <v>621</v>
      </c>
      <c r="H94" s="53" t="s">
        <v>622</v>
      </c>
      <c r="I94" s="53" t="s">
        <v>623</v>
      </c>
      <c r="J94" s="53" t="s">
        <v>520</v>
      </c>
      <c r="K94" s="54" t="s">
        <v>521</v>
      </c>
      <c r="L94" s="53" t="s">
        <v>624</v>
      </c>
      <c r="M94" s="53" t="s">
        <v>625</v>
      </c>
      <c r="N94" s="53" t="s">
        <v>626</v>
      </c>
      <c r="O94" s="55">
        <f>65+12</f>
        <v>77</v>
      </c>
      <c r="P94" s="56" t="s">
        <v>57</v>
      </c>
      <c r="Q94" s="55">
        <f>1008+186</f>
        <v>1194</v>
      </c>
      <c r="R94" s="55">
        <v>3424</v>
      </c>
      <c r="S94" s="55">
        <v>14290</v>
      </c>
      <c r="T94" s="56" t="s">
        <v>305</v>
      </c>
      <c r="U94" s="56" t="s">
        <v>113</v>
      </c>
      <c r="V94" s="55">
        <v>959</v>
      </c>
      <c r="W94" s="55">
        <v>528</v>
      </c>
      <c r="X94" s="56">
        <v>15777</v>
      </c>
      <c r="Y94" s="56">
        <v>73</v>
      </c>
      <c r="Z94" s="56">
        <v>43</v>
      </c>
      <c r="AA94" s="56">
        <v>80.325</v>
      </c>
      <c r="AB94" s="56">
        <v>44.2</v>
      </c>
      <c r="AC94" s="56" t="s">
        <v>60</v>
      </c>
      <c r="AD94" s="56" t="s">
        <v>60</v>
      </c>
      <c r="AE94" s="57">
        <v>1008</v>
      </c>
      <c r="AF94" s="57">
        <v>509</v>
      </c>
      <c r="AG94" s="57">
        <v>186</v>
      </c>
      <c r="AH94" s="57">
        <v>12773</v>
      </c>
      <c r="AI94" s="55">
        <v>65</v>
      </c>
      <c r="AJ94" s="55">
        <v>89</v>
      </c>
      <c r="AK94" s="55">
        <v>12</v>
      </c>
      <c r="AL94" s="55">
        <v>3270</v>
      </c>
      <c r="AM94" s="55">
        <v>14290</v>
      </c>
      <c r="AN94" s="55">
        <v>3424</v>
      </c>
      <c r="AO94" s="58">
        <v>15.5</v>
      </c>
      <c r="AP94" s="58">
        <v>5.721</v>
      </c>
      <c r="AQ94" s="58">
        <v>15.492</v>
      </c>
      <c r="AR94" s="58">
        <v>3.906</v>
      </c>
      <c r="AS94" s="36"/>
    </row>
    <row r="95" spans="1:45" ht="168">
      <c r="A95" s="50" t="s">
        <v>627</v>
      </c>
      <c r="B95" s="51" t="s">
        <v>526</v>
      </c>
      <c r="C95" s="52" t="s">
        <v>628</v>
      </c>
      <c r="D95" s="53">
        <v>7452.2</v>
      </c>
      <c r="E95" s="53" t="s">
        <v>528</v>
      </c>
      <c r="F95" s="53" t="s">
        <v>529</v>
      </c>
      <c r="G95" s="53" t="s">
        <v>629</v>
      </c>
      <c r="H95" s="53" t="s">
        <v>630</v>
      </c>
      <c r="I95" s="53">
        <v>5</v>
      </c>
      <c r="J95" s="53" t="s">
        <v>532</v>
      </c>
      <c r="K95" s="54" t="s">
        <v>533</v>
      </c>
      <c r="L95" s="53" t="s">
        <v>631</v>
      </c>
      <c r="M95" s="53" t="s">
        <v>632</v>
      </c>
      <c r="N95" s="53">
        <v>36</v>
      </c>
      <c r="O95" s="55">
        <f>12+0</f>
        <v>12</v>
      </c>
      <c r="P95" s="56" t="s">
        <v>57</v>
      </c>
      <c r="Q95" s="55">
        <f>186+0</f>
        <v>186</v>
      </c>
      <c r="R95" s="55">
        <v>745</v>
      </c>
      <c r="S95" s="55">
        <v>2939</v>
      </c>
      <c r="T95" s="56" t="s">
        <v>305</v>
      </c>
      <c r="U95" s="56" t="s">
        <v>113</v>
      </c>
      <c r="V95" s="55">
        <v>149</v>
      </c>
      <c r="W95" s="55">
        <v>82</v>
      </c>
      <c r="X95" s="56">
        <v>3170</v>
      </c>
      <c r="Y95" s="56">
        <v>11</v>
      </c>
      <c r="Z95" s="56">
        <v>7</v>
      </c>
      <c r="AA95" s="56">
        <v>80.325</v>
      </c>
      <c r="AB95" s="56">
        <v>44.2</v>
      </c>
      <c r="AC95" s="56" t="s">
        <v>60</v>
      </c>
      <c r="AD95" s="56" t="s">
        <v>60</v>
      </c>
      <c r="AE95" s="57">
        <v>186</v>
      </c>
      <c r="AF95" s="57">
        <v>36</v>
      </c>
      <c r="AG95" s="57"/>
      <c r="AH95" s="57">
        <v>2717</v>
      </c>
      <c r="AI95" s="55">
        <v>12</v>
      </c>
      <c r="AJ95" s="55">
        <v>5</v>
      </c>
      <c r="AK95" s="55"/>
      <c r="AL95" s="55">
        <v>728</v>
      </c>
      <c r="AM95" s="55">
        <v>2939</v>
      </c>
      <c r="AN95" s="55">
        <v>745</v>
      </c>
      <c r="AO95" s="58">
        <v>15.5</v>
      </c>
      <c r="AP95" s="58">
        <v>7.195</v>
      </c>
      <c r="AQ95" s="58">
        <v>15.475</v>
      </c>
      <c r="AR95" s="58">
        <v>3.732</v>
      </c>
      <c r="AS95" s="36"/>
    </row>
    <row r="96" spans="1:45" ht="84">
      <c r="A96" s="50" t="s">
        <v>633</v>
      </c>
      <c r="B96" s="51" t="s">
        <v>634</v>
      </c>
      <c r="C96" s="52" t="s">
        <v>635</v>
      </c>
      <c r="D96" s="53">
        <v>7759.8</v>
      </c>
      <c r="E96" s="53" t="s">
        <v>636</v>
      </c>
      <c r="F96" s="53"/>
      <c r="G96" s="53">
        <v>-22</v>
      </c>
      <c r="H96" s="53" t="s">
        <v>637</v>
      </c>
      <c r="I96" s="53"/>
      <c r="J96" s="53" t="s">
        <v>638</v>
      </c>
      <c r="K96" s="54"/>
      <c r="L96" s="53">
        <v>-119</v>
      </c>
      <c r="M96" s="53" t="s">
        <v>639</v>
      </c>
      <c r="N96" s="53"/>
      <c r="O96" s="55">
        <f>0+0</f>
        <v>0</v>
      </c>
      <c r="P96" s="56" t="s">
        <v>121</v>
      </c>
      <c r="Q96" s="55">
        <f>0+0</f>
        <v>0</v>
      </c>
      <c r="R96" s="55">
        <v>-22</v>
      </c>
      <c r="S96" s="55">
        <v>-119</v>
      </c>
      <c r="T96" s="56"/>
      <c r="U96" s="56"/>
      <c r="V96" s="55"/>
      <c r="W96" s="55"/>
      <c r="X96" s="56">
        <v>-119</v>
      </c>
      <c r="Y96" s="56"/>
      <c r="Z96" s="56"/>
      <c r="AA96" s="56">
        <v>80.325</v>
      </c>
      <c r="AB96" s="56">
        <v>44.2</v>
      </c>
      <c r="AC96" s="56" t="s">
        <v>60</v>
      </c>
      <c r="AD96" s="56" t="s">
        <v>60</v>
      </c>
      <c r="AE96" s="57"/>
      <c r="AF96" s="57"/>
      <c r="AG96" s="57"/>
      <c r="AH96" s="57">
        <v>-119</v>
      </c>
      <c r="AI96" s="55"/>
      <c r="AJ96" s="55"/>
      <c r="AK96" s="55"/>
      <c r="AL96" s="55">
        <v>-22</v>
      </c>
      <c r="AM96" s="55">
        <v>-119</v>
      </c>
      <c r="AN96" s="55">
        <v>-22</v>
      </c>
      <c r="AO96" s="58" t="s">
        <v>23</v>
      </c>
      <c r="AP96" s="58" t="s">
        <v>23</v>
      </c>
      <c r="AQ96" s="58" t="s">
        <v>23</v>
      </c>
      <c r="AR96" s="58">
        <v>5.417</v>
      </c>
      <c r="AS96" s="36"/>
    </row>
    <row r="97" spans="1:45" ht="96">
      <c r="A97" s="50" t="s">
        <v>640</v>
      </c>
      <c r="B97" s="51" t="s">
        <v>641</v>
      </c>
      <c r="C97" s="52" t="s">
        <v>642</v>
      </c>
      <c r="D97" s="53">
        <v>7065.42</v>
      </c>
      <c r="E97" s="53" t="s">
        <v>643</v>
      </c>
      <c r="F97" s="53"/>
      <c r="G97" s="53">
        <v>-707</v>
      </c>
      <c r="H97" s="53" t="s">
        <v>644</v>
      </c>
      <c r="I97" s="53"/>
      <c r="J97" s="53" t="s">
        <v>645</v>
      </c>
      <c r="K97" s="54"/>
      <c r="L97" s="53">
        <v>-2602</v>
      </c>
      <c r="M97" s="53" t="s">
        <v>646</v>
      </c>
      <c r="N97" s="53"/>
      <c r="O97" s="55">
        <f>0+0</f>
        <v>0</v>
      </c>
      <c r="P97" s="56" t="s">
        <v>121</v>
      </c>
      <c r="Q97" s="55">
        <f>0+0</f>
        <v>0</v>
      </c>
      <c r="R97" s="55">
        <v>-707</v>
      </c>
      <c r="S97" s="55">
        <v>-2602</v>
      </c>
      <c r="T97" s="56"/>
      <c r="U97" s="56"/>
      <c r="V97" s="55"/>
      <c r="W97" s="55"/>
      <c r="X97" s="56">
        <v>-2602</v>
      </c>
      <c r="Y97" s="56"/>
      <c r="Z97" s="56"/>
      <c r="AA97" s="56">
        <v>80.325</v>
      </c>
      <c r="AB97" s="56">
        <v>44.2</v>
      </c>
      <c r="AC97" s="56" t="s">
        <v>60</v>
      </c>
      <c r="AD97" s="56" t="s">
        <v>60</v>
      </c>
      <c r="AE97" s="57"/>
      <c r="AF97" s="57"/>
      <c r="AG97" s="57"/>
      <c r="AH97" s="57">
        <v>-2602</v>
      </c>
      <c r="AI97" s="55"/>
      <c r="AJ97" s="55"/>
      <c r="AK97" s="55"/>
      <c r="AL97" s="55">
        <v>-707</v>
      </c>
      <c r="AM97" s="55">
        <v>-2602</v>
      </c>
      <c r="AN97" s="55">
        <v>-707</v>
      </c>
      <c r="AO97" s="58" t="s">
        <v>23</v>
      </c>
      <c r="AP97" s="58" t="s">
        <v>23</v>
      </c>
      <c r="AQ97" s="58" t="s">
        <v>23</v>
      </c>
      <c r="AR97" s="58">
        <v>3.68</v>
      </c>
      <c r="AS97" s="36"/>
    </row>
    <row r="98" spans="1:45" ht="84">
      <c r="A98" s="59" t="s">
        <v>647</v>
      </c>
      <c r="B98" s="60" t="s">
        <v>648</v>
      </c>
      <c r="C98" s="61" t="s">
        <v>628</v>
      </c>
      <c r="D98" s="62">
        <v>9620.11</v>
      </c>
      <c r="E98" s="62" t="s">
        <v>649</v>
      </c>
      <c r="F98" s="62"/>
      <c r="G98" s="62">
        <v>962</v>
      </c>
      <c r="H98" s="62" t="s">
        <v>650</v>
      </c>
      <c r="I98" s="62"/>
      <c r="J98" s="62" t="s">
        <v>651</v>
      </c>
      <c r="K98" s="63"/>
      <c r="L98" s="62">
        <v>3471</v>
      </c>
      <c r="M98" s="62" t="s">
        <v>652</v>
      </c>
      <c r="N98" s="62"/>
      <c r="O98" s="64">
        <f>0+0</f>
        <v>0</v>
      </c>
      <c r="P98" s="65" t="s">
        <v>121</v>
      </c>
      <c r="Q98" s="64">
        <f>0+0</f>
        <v>0</v>
      </c>
      <c r="R98" s="64">
        <v>962</v>
      </c>
      <c r="S98" s="64">
        <v>3471</v>
      </c>
      <c r="T98" s="65"/>
      <c r="U98" s="65"/>
      <c r="V98" s="64"/>
      <c r="W98" s="64"/>
      <c r="X98" s="65">
        <v>3471</v>
      </c>
      <c r="Y98" s="65"/>
      <c r="Z98" s="65"/>
      <c r="AA98" s="65">
        <v>80.325</v>
      </c>
      <c r="AB98" s="65">
        <v>44.2</v>
      </c>
      <c r="AC98" s="65" t="s">
        <v>60</v>
      </c>
      <c r="AD98" s="65" t="s">
        <v>60</v>
      </c>
      <c r="AE98" s="66"/>
      <c r="AF98" s="66"/>
      <c r="AG98" s="66"/>
      <c r="AH98" s="66">
        <v>3471</v>
      </c>
      <c r="AI98" s="64"/>
      <c r="AJ98" s="64"/>
      <c r="AK98" s="64"/>
      <c r="AL98" s="64">
        <v>962</v>
      </c>
      <c r="AM98" s="64">
        <v>3471</v>
      </c>
      <c r="AN98" s="64">
        <v>962</v>
      </c>
      <c r="AO98" s="67" t="s">
        <v>23</v>
      </c>
      <c r="AP98" s="67" t="s">
        <v>23</v>
      </c>
      <c r="AQ98" s="67" t="s">
        <v>23</v>
      </c>
      <c r="AR98" s="67">
        <v>3.608</v>
      </c>
      <c r="AS98" s="36"/>
    </row>
    <row r="99" spans="1:45" ht="21" customHeight="1">
      <c r="A99" s="93" t="s">
        <v>653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36"/>
    </row>
    <row r="100" spans="1:45" ht="180">
      <c r="A100" s="50" t="s">
        <v>654</v>
      </c>
      <c r="B100" s="51" t="s">
        <v>655</v>
      </c>
      <c r="C100" s="52" t="s">
        <v>656</v>
      </c>
      <c r="D100" s="53">
        <v>983.88</v>
      </c>
      <c r="E100" s="53" t="s">
        <v>657</v>
      </c>
      <c r="F100" s="53">
        <v>1.1</v>
      </c>
      <c r="G100" s="53" t="s">
        <v>658</v>
      </c>
      <c r="H100" s="53" t="s">
        <v>659</v>
      </c>
      <c r="I100" s="53">
        <v>1</v>
      </c>
      <c r="J100" s="53" t="s">
        <v>660</v>
      </c>
      <c r="K100" s="54">
        <v>8.057</v>
      </c>
      <c r="L100" s="53" t="s">
        <v>661</v>
      </c>
      <c r="M100" s="53" t="s">
        <v>662</v>
      </c>
      <c r="N100" s="53">
        <v>8</v>
      </c>
      <c r="O100" s="55">
        <f>4+0</f>
        <v>4</v>
      </c>
      <c r="P100" s="56" t="s">
        <v>57</v>
      </c>
      <c r="Q100" s="55">
        <f>62+0</f>
        <v>62</v>
      </c>
      <c r="R100" s="55">
        <v>984</v>
      </c>
      <c r="S100" s="55">
        <v>3417</v>
      </c>
      <c r="T100" s="56" t="s">
        <v>663</v>
      </c>
      <c r="U100" s="56" t="s">
        <v>664</v>
      </c>
      <c r="V100" s="55">
        <v>61</v>
      </c>
      <c r="W100" s="55">
        <v>35</v>
      </c>
      <c r="X100" s="56">
        <v>3513</v>
      </c>
      <c r="Y100" s="56">
        <v>5</v>
      </c>
      <c r="Z100" s="56">
        <v>3</v>
      </c>
      <c r="AA100" s="56">
        <v>97.92</v>
      </c>
      <c r="AB100" s="56">
        <v>56.44</v>
      </c>
      <c r="AC100" s="56" t="s">
        <v>60</v>
      </c>
      <c r="AD100" s="56" t="s">
        <v>60</v>
      </c>
      <c r="AE100" s="57">
        <v>62</v>
      </c>
      <c r="AF100" s="57">
        <v>8</v>
      </c>
      <c r="AG100" s="57"/>
      <c r="AH100" s="57">
        <v>3347</v>
      </c>
      <c r="AI100" s="55">
        <v>4</v>
      </c>
      <c r="AJ100" s="55">
        <v>1</v>
      </c>
      <c r="AK100" s="55"/>
      <c r="AL100" s="55">
        <v>979</v>
      </c>
      <c r="AM100" s="55">
        <v>3417</v>
      </c>
      <c r="AN100" s="55">
        <v>984</v>
      </c>
      <c r="AO100" s="58">
        <v>15.5</v>
      </c>
      <c r="AP100" s="58">
        <v>8.057</v>
      </c>
      <c r="AQ100" s="58" t="s">
        <v>23</v>
      </c>
      <c r="AR100" s="58">
        <v>3.419</v>
      </c>
      <c r="AS100" s="36"/>
    </row>
    <row r="101" spans="1:45" ht="168">
      <c r="A101" s="50" t="s">
        <v>665</v>
      </c>
      <c r="B101" s="51" t="s">
        <v>666</v>
      </c>
      <c r="C101" s="52" t="s">
        <v>667</v>
      </c>
      <c r="D101" s="53">
        <v>7309.43</v>
      </c>
      <c r="E101" s="53" t="s">
        <v>668</v>
      </c>
      <c r="F101" s="53" t="s">
        <v>669</v>
      </c>
      <c r="G101" s="53" t="s">
        <v>670</v>
      </c>
      <c r="H101" s="53" t="s">
        <v>671</v>
      </c>
      <c r="I101" s="53">
        <v>7</v>
      </c>
      <c r="J101" s="53" t="s">
        <v>672</v>
      </c>
      <c r="K101" s="54" t="s">
        <v>673</v>
      </c>
      <c r="L101" s="53" t="s">
        <v>674</v>
      </c>
      <c r="M101" s="53" t="s">
        <v>675</v>
      </c>
      <c r="N101" s="53">
        <v>44</v>
      </c>
      <c r="O101" s="55">
        <f>8+0</f>
        <v>8</v>
      </c>
      <c r="P101" s="56" t="s">
        <v>57</v>
      </c>
      <c r="Q101" s="55">
        <f>124+0</f>
        <v>124</v>
      </c>
      <c r="R101" s="55">
        <v>731</v>
      </c>
      <c r="S101" s="55">
        <v>1314</v>
      </c>
      <c r="T101" s="56" t="s">
        <v>663</v>
      </c>
      <c r="U101" s="56" t="s">
        <v>664</v>
      </c>
      <c r="V101" s="55">
        <v>121</v>
      </c>
      <c r="W101" s="55">
        <v>70</v>
      </c>
      <c r="X101" s="56">
        <v>1505</v>
      </c>
      <c r="Y101" s="56">
        <v>9</v>
      </c>
      <c r="Z101" s="56">
        <v>6</v>
      </c>
      <c r="AA101" s="56">
        <v>97.92</v>
      </c>
      <c r="AB101" s="56">
        <v>56.44</v>
      </c>
      <c r="AC101" s="56" t="s">
        <v>60</v>
      </c>
      <c r="AD101" s="56" t="s">
        <v>60</v>
      </c>
      <c r="AE101" s="57">
        <v>124</v>
      </c>
      <c r="AF101" s="57">
        <v>44</v>
      </c>
      <c r="AG101" s="57"/>
      <c r="AH101" s="57">
        <v>1146</v>
      </c>
      <c r="AI101" s="55">
        <v>8</v>
      </c>
      <c r="AJ101" s="55">
        <v>7</v>
      </c>
      <c r="AK101" s="55"/>
      <c r="AL101" s="55">
        <v>716</v>
      </c>
      <c r="AM101" s="55">
        <v>1314</v>
      </c>
      <c r="AN101" s="55">
        <v>731</v>
      </c>
      <c r="AO101" s="58">
        <v>15.5</v>
      </c>
      <c r="AP101" s="58">
        <v>6.265</v>
      </c>
      <c r="AQ101" s="58">
        <v>15.541</v>
      </c>
      <c r="AR101" s="58">
        <v>1.6</v>
      </c>
      <c r="AS101" s="36"/>
    </row>
    <row r="102" spans="1:45" ht="180">
      <c r="A102" s="50" t="s">
        <v>676</v>
      </c>
      <c r="B102" s="51" t="s">
        <v>677</v>
      </c>
      <c r="C102" s="52" t="s">
        <v>678</v>
      </c>
      <c r="D102" s="53">
        <v>104.29</v>
      </c>
      <c r="E102" s="53" t="s">
        <v>679</v>
      </c>
      <c r="F102" s="53" t="s">
        <v>680</v>
      </c>
      <c r="G102" s="53" t="s">
        <v>681</v>
      </c>
      <c r="H102" s="53" t="s">
        <v>682</v>
      </c>
      <c r="I102" s="53" t="s">
        <v>683</v>
      </c>
      <c r="J102" s="53" t="s">
        <v>684</v>
      </c>
      <c r="K102" s="54" t="s">
        <v>685</v>
      </c>
      <c r="L102" s="53" t="s">
        <v>686</v>
      </c>
      <c r="M102" s="53" t="s">
        <v>687</v>
      </c>
      <c r="N102" s="53" t="s">
        <v>688</v>
      </c>
      <c r="O102" s="55">
        <f>34+11</f>
        <v>45</v>
      </c>
      <c r="P102" s="56" t="s">
        <v>57</v>
      </c>
      <c r="Q102" s="55">
        <f>527+170</f>
        <v>697</v>
      </c>
      <c r="R102" s="55">
        <v>209</v>
      </c>
      <c r="S102" s="55">
        <v>1468</v>
      </c>
      <c r="T102" s="56" t="s">
        <v>689</v>
      </c>
      <c r="U102" s="56" t="s">
        <v>690</v>
      </c>
      <c r="V102" s="55">
        <v>770</v>
      </c>
      <c r="W102" s="55">
        <v>422</v>
      </c>
      <c r="X102" s="56">
        <v>2660</v>
      </c>
      <c r="Y102" s="56">
        <v>59</v>
      </c>
      <c r="Z102" s="56">
        <v>34</v>
      </c>
      <c r="AA102" s="56">
        <v>110.5</v>
      </c>
      <c r="AB102" s="56">
        <v>60.52</v>
      </c>
      <c r="AC102" s="56" t="s">
        <v>60</v>
      </c>
      <c r="AD102" s="56" t="s">
        <v>60</v>
      </c>
      <c r="AE102" s="57">
        <v>527</v>
      </c>
      <c r="AF102" s="57">
        <v>805</v>
      </c>
      <c r="AG102" s="57">
        <v>170</v>
      </c>
      <c r="AH102" s="57">
        <v>136</v>
      </c>
      <c r="AI102" s="55">
        <v>34</v>
      </c>
      <c r="AJ102" s="55">
        <v>149</v>
      </c>
      <c r="AK102" s="55">
        <v>11</v>
      </c>
      <c r="AL102" s="55">
        <v>26</v>
      </c>
      <c r="AM102" s="55">
        <v>1468</v>
      </c>
      <c r="AN102" s="55">
        <v>209</v>
      </c>
      <c r="AO102" s="58">
        <v>15.5</v>
      </c>
      <c r="AP102" s="58">
        <v>5.401</v>
      </c>
      <c r="AQ102" s="58">
        <v>15.472</v>
      </c>
      <c r="AR102" s="58">
        <v>5.216</v>
      </c>
      <c r="AS102" s="36"/>
    </row>
    <row r="103" spans="1:45" ht="180">
      <c r="A103" s="50" t="s">
        <v>691</v>
      </c>
      <c r="B103" s="51" t="s">
        <v>692</v>
      </c>
      <c r="C103" s="52" t="s">
        <v>693</v>
      </c>
      <c r="D103" s="53">
        <v>84.5</v>
      </c>
      <c r="E103" s="53" t="s">
        <v>694</v>
      </c>
      <c r="F103" s="53" t="s">
        <v>695</v>
      </c>
      <c r="G103" s="53" t="s">
        <v>696</v>
      </c>
      <c r="H103" s="53" t="s">
        <v>697</v>
      </c>
      <c r="I103" s="53" t="s">
        <v>698</v>
      </c>
      <c r="J103" s="53" t="s">
        <v>699</v>
      </c>
      <c r="K103" s="54" t="s">
        <v>700</v>
      </c>
      <c r="L103" s="53" t="s">
        <v>701</v>
      </c>
      <c r="M103" s="53" t="s">
        <v>702</v>
      </c>
      <c r="N103" s="53" t="s">
        <v>703</v>
      </c>
      <c r="O103" s="55">
        <f>18+15</f>
        <v>33</v>
      </c>
      <c r="P103" s="56" t="s">
        <v>57</v>
      </c>
      <c r="Q103" s="55">
        <f>279+232</f>
        <v>511</v>
      </c>
      <c r="R103" s="55">
        <v>338</v>
      </c>
      <c r="S103" s="55">
        <v>1745</v>
      </c>
      <c r="T103" s="56" t="s">
        <v>689</v>
      </c>
      <c r="U103" s="56" t="s">
        <v>690</v>
      </c>
      <c r="V103" s="55">
        <v>565</v>
      </c>
      <c r="W103" s="55">
        <v>309</v>
      </c>
      <c r="X103" s="56">
        <v>2619</v>
      </c>
      <c r="Y103" s="56">
        <v>43</v>
      </c>
      <c r="Z103" s="56">
        <v>25</v>
      </c>
      <c r="AA103" s="56">
        <v>110.5</v>
      </c>
      <c r="AB103" s="56">
        <v>60.52</v>
      </c>
      <c r="AC103" s="56" t="s">
        <v>60</v>
      </c>
      <c r="AD103" s="56" t="s">
        <v>60</v>
      </c>
      <c r="AE103" s="57">
        <v>279</v>
      </c>
      <c r="AF103" s="57">
        <v>822</v>
      </c>
      <c r="AG103" s="57">
        <v>232</v>
      </c>
      <c r="AH103" s="57">
        <v>644</v>
      </c>
      <c r="AI103" s="55">
        <v>18</v>
      </c>
      <c r="AJ103" s="55">
        <v>168</v>
      </c>
      <c r="AK103" s="55">
        <v>15</v>
      </c>
      <c r="AL103" s="55">
        <v>152</v>
      </c>
      <c r="AM103" s="55">
        <v>1745</v>
      </c>
      <c r="AN103" s="55">
        <v>338</v>
      </c>
      <c r="AO103" s="58">
        <v>15.5</v>
      </c>
      <c r="AP103" s="58">
        <v>4.892</v>
      </c>
      <c r="AQ103" s="58">
        <v>15.495</v>
      </c>
      <c r="AR103" s="58">
        <v>4.237</v>
      </c>
      <c r="AS103" s="36"/>
    </row>
    <row r="104" spans="1:45" ht="120">
      <c r="A104" s="50" t="s">
        <v>704</v>
      </c>
      <c r="B104" s="51" t="s">
        <v>705</v>
      </c>
      <c r="C104" s="52" t="s">
        <v>706</v>
      </c>
      <c r="D104" s="53">
        <v>6.57</v>
      </c>
      <c r="E104" s="53" t="s">
        <v>707</v>
      </c>
      <c r="F104" s="53"/>
      <c r="G104" s="53" t="s">
        <v>708</v>
      </c>
      <c r="H104" s="53" t="s">
        <v>709</v>
      </c>
      <c r="I104" s="53"/>
      <c r="J104" s="53" t="s">
        <v>710</v>
      </c>
      <c r="K104" s="54"/>
      <c r="L104" s="53" t="s">
        <v>711</v>
      </c>
      <c r="M104" s="53" t="s">
        <v>712</v>
      </c>
      <c r="N104" s="53"/>
      <c r="O104" s="55">
        <f>10+0</f>
        <v>10</v>
      </c>
      <c r="P104" s="56" t="s">
        <v>57</v>
      </c>
      <c r="Q104" s="55">
        <f>155+0</f>
        <v>155</v>
      </c>
      <c r="R104" s="55">
        <v>13</v>
      </c>
      <c r="S104" s="55">
        <v>163</v>
      </c>
      <c r="T104" s="56" t="s">
        <v>498</v>
      </c>
      <c r="U104" s="56" t="s">
        <v>605</v>
      </c>
      <c r="V104" s="55">
        <v>105</v>
      </c>
      <c r="W104" s="55">
        <v>74</v>
      </c>
      <c r="X104" s="56">
        <v>342</v>
      </c>
      <c r="Y104" s="56">
        <v>8</v>
      </c>
      <c r="Z104" s="56">
        <v>6</v>
      </c>
      <c r="AA104" s="56">
        <v>68</v>
      </c>
      <c r="AB104" s="56">
        <v>48</v>
      </c>
      <c r="AC104" s="56" t="s">
        <v>60</v>
      </c>
      <c r="AD104" s="56" t="s">
        <v>60</v>
      </c>
      <c r="AE104" s="57">
        <v>155</v>
      </c>
      <c r="AF104" s="57"/>
      <c r="AG104" s="57"/>
      <c r="AH104" s="57">
        <v>8</v>
      </c>
      <c r="AI104" s="55">
        <v>10</v>
      </c>
      <c r="AJ104" s="55"/>
      <c r="AK104" s="55"/>
      <c r="AL104" s="55">
        <v>3</v>
      </c>
      <c r="AM104" s="55">
        <v>163</v>
      </c>
      <c r="AN104" s="55">
        <v>13</v>
      </c>
      <c r="AO104" s="58">
        <v>15.5</v>
      </c>
      <c r="AP104" s="58" t="s">
        <v>23</v>
      </c>
      <c r="AQ104" s="58" t="s">
        <v>23</v>
      </c>
      <c r="AR104" s="58">
        <v>2.831</v>
      </c>
      <c r="AS104" s="36"/>
    </row>
    <row r="105" spans="1:45" ht="120">
      <c r="A105" s="50" t="s">
        <v>713</v>
      </c>
      <c r="B105" s="51" t="s">
        <v>714</v>
      </c>
      <c r="C105" s="52" t="s">
        <v>715</v>
      </c>
      <c r="D105" s="53">
        <v>3269.97</v>
      </c>
      <c r="E105" s="53" t="s">
        <v>716</v>
      </c>
      <c r="F105" s="53">
        <v>435.6</v>
      </c>
      <c r="G105" s="53" t="s">
        <v>717</v>
      </c>
      <c r="H105" s="53" t="s">
        <v>718</v>
      </c>
      <c r="I105" s="53">
        <v>4</v>
      </c>
      <c r="J105" s="53" t="s">
        <v>719</v>
      </c>
      <c r="K105" s="54">
        <v>4.634</v>
      </c>
      <c r="L105" s="53" t="s">
        <v>720</v>
      </c>
      <c r="M105" s="53" t="s">
        <v>721</v>
      </c>
      <c r="N105" s="53">
        <v>19</v>
      </c>
      <c r="O105" s="55">
        <f>6+0</f>
        <v>6</v>
      </c>
      <c r="P105" s="56" t="s">
        <v>57</v>
      </c>
      <c r="Q105" s="55">
        <f>93+0</f>
        <v>93</v>
      </c>
      <c r="R105" s="55">
        <v>33</v>
      </c>
      <c r="S105" s="55">
        <v>216</v>
      </c>
      <c r="T105" s="56" t="s">
        <v>498</v>
      </c>
      <c r="U105" s="56" t="s">
        <v>605</v>
      </c>
      <c r="V105" s="55">
        <v>63</v>
      </c>
      <c r="W105" s="55">
        <v>45</v>
      </c>
      <c r="X105" s="56">
        <v>324</v>
      </c>
      <c r="Y105" s="56">
        <v>5</v>
      </c>
      <c r="Z105" s="56">
        <v>4</v>
      </c>
      <c r="AA105" s="56">
        <v>68</v>
      </c>
      <c r="AB105" s="56">
        <v>48</v>
      </c>
      <c r="AC105" s="56" t="s">
        <v>60</v>
      </c>
      <c r="AD105" s="56" t="s">
        <v>60</v>
      </c>
      <c r="AE105" s="57">
        <v>93</v>
      </c>
      <c r="AF105" s="57">
        <v>19</v>
      </c>
      <c r="AG105" s="57"/>
      <c r="AH105" s="57">
        <v>104</v>
      </c>
      <c r="AI105" s="55">
        <v>6</v>
      </c>
      <c r="AJ105" s="55">
        <v>4</v>
      </c>
      <c r="AK105" s="55"/>
      <c r="AL105" s="55">
        <v>23</v>
      </c>
      <c r="AM105" s="55">
        <v>216</v>
      </c>
      <c r="AN105" s="55">
        <v>33</v>
      </c>
      <c r="AO105" s="58">
        <v>15.5</v>
      </c>
      <c r="AP105" s="58">
        <v>4.634</v>
      </c>
      <c r="AQ105" s="58" t="s">
        <v>23</v>
      </c>
      <c r="AR105" s="58">
        <v>4.538</v>
      </c>
      <c r="AS105" s="36"/>
    </row>
    <row r="106" spans="1:45" ht="108">
      <c r="A106" s="50" t="s">
        <v>722</v>
      </c>
      <c r="B106" s="51" t="s">
        <v>723</v>
      </c>
      <c r="C106" s="52" t="s">
        <v>724</v>
      </c>
      <c r="D106" s="53">
        <v>178.54</v>
      </c>
      <c r="E106" s="53" t="s">
        <v>725</v>
      </c>
      <c r="F106" s="53" t="s">
        <v>726</v>
      </c>
      <c r="G106" s="53" t="s">
        <v>727</v>
      </c>
      <c r="H106" s="53" t="s">
        <v>728</v>
      </c>
      <c r="I106" s="53">
        <v>11</v>
      </c>
      <c r="J106" s="53" t="s">
        <v>729</v>
      </c>
      <c r="K106" s="54" t="s">
        <v>730</v>
      </c>
      <c r="L106" s="53" t="s">
        <v>731</v>
      </c>
      <c r="M106" s="53" t="s">
        <v>732</v>
      </c>
      <c r="N106" s="53">
        <v>64</v>
      </c>
      <c r="O106" s="55">
        <f>44+0</f>
        <v>44</v>
      </c>
      <c r="P106" s="56" t="s">
        <v>57</v>
      </c>
      <c r="Q106" s="55">
        <f>682+0</f>
        <v>682</v>
      </c>
      <c r="R106" s="55">
        <v>179</v>
      </c>
      <c r="S106" s="55">
        <v>1198</v>
      </c>
      <c r="T106" s="56" t="s">
        <v>498</v>
      </c>
      <c r="U106" s="56" t="s">
        <v>605</v>
      </c>
      <c r="V106" s="55">
        <v>464</v>
      </c>
      <c r="W106" s="55">
        <v>327</v>
      </c>
      <c r="X106" s="56">
        <v>1989</v>
      </c>
      <c r="Y106" s="56">
        <v>35</v>
      </c>
      <c r="Z106" s="56">
        <v>26</v>
      </c>
      <c r="AA106" s="56">
        <v>68</v>
      </c>
      <c r="AB106" s="56">
        <v>48</v>
      </c>
      <c r="AC106" s="56" t="s">
        <v>60</v>
      </c>
      <c r="AD106" s="56" t="s">
        <v>60</v>
      </c>
      <c r="AE106" s="57">
        <v>682</v>
      </c>
      <c r="AF106" s="57">
        <v>64</v>
      </c>
      <c r="AG106" s="57"/>
      <c r="AH106" s="57">
        <v>452</v>
      </c>
      <c r="AI106" s="55">
        <v>44</v>
      </c>
      <c r="AJ106" s="55">
        <v>11</v>
      </c>
      <c r="AK106" s="55"/>
      <c r="AL106" s="55">
        <v>124</v>
      </c>
      <c r="AM106" s="55">
        <v>1198</v>
      </c>
      <c r="AN106" s="55">
        <v>179</v>
      </c>
      <c r="AO106" s="58">
        <v>15.5</v>
      </c>
      <c r="AP106" s="58">
        <v>5.785</v>
      </c>
      <c r="AQ106" s="58">
        <v>15.633</v>
      </c>
      <c r="AR106" s="58">
        <v>3.648</v>
      </c>
      <c r="AS106" s="36"/>
    </row>
    <row r="107" spans="1:45" ht="120">
      <c r="A107" s="50" t="s">
        <v>733</v>
      </c>
      <c r="B107" s="51" t="s">
        <v>734</v>
      </c>
      <c r="C107" s="52" t="s">
        <v>735</v>
      </c>
      <c r="D107" s="53">
        <v>809.97</v>
      </c>
      <c r="E107" s="53" t="s">
        <v>736</v>
      </c>
      <c r="F107" s="53" t="s">
        <v>737</v>
      </c>
      <c r="G107" s="53" t="s">
        <v>738</v>
      </c>
      <c r="H107" s="53" t="s">
        <v>739</v>
      </c>
      <c r="I107" s="53"/>
      <c r="J107" s="53" t="s">
        <v>740</v>
      </c>
      <c r="K107" s="54" t="s">
        <v>741</v>
      </c>
      <c r="L107" s="53" t="s">
        <v>742</v>
      </c>
      <c r="M107" s="53" t="s">
        <v>743</v>
      </c>
      <c r="N107" s="53"/>
      <c r="O107" s="55">
        <f>4+0</f>
        <v>4</v>
      </c>
      <c r="P107" s="56" t="s">
        <v>57</v>
      </c>
      <c r="Q107" s="55">
        <f>50+0</f>
        <v>50</v>
      </c>
      <c r="R107" s="55">
        <v>8</v>
      </c>
      <c r="S107" s="55">
        <v>56</v>
      </c>
      <c r="T107" s="56" t="s">
        <v>744</v>
      </c>
      <c r="U107" s="56" t="s">
        <v>59</v>
      </c>
      <c r="V107" s="55">
        <v>40</v>
      </c>
      <c r="W107" s="55">
        <v>26</v>
      </c>
      <c r="X107" s="56">
        <v>122</v>
      </c>
      <c r="Y107" s="56">
        <v>4</v>
      </c>
      <c r="Z107" s="56">
        <v>3</v>
      </c>
      <c r="AA107" s="56">
        <v>80.75</v>
      </c>
      <c r="AB107" s="56">
        <v>52</v>
      </c>
      <c r="AC107" s="56" t="s">
        <v>60</v>
      </c>
      <c r="AD107" s="56" t="s">
        <v>60</v>
      </c>
      <c r="AE107" s="57">
        <v>50</v>
      </c>
      <c r="AF107" s="57"/>
      <c r="AG107" s="57"/>
      <c r="AH107" s="57">
        <v>6</v>
      </c>
      <c r="AI107" s="55">
        <v>4</v>
      </c>
      <c r="AJ107" s="55"/>
      <c r="AK107" s="55"/>
      <c r="AL107" s="55">
        <v>4</v>
      </c>
      <c r="AM107" s="55">
        <v>56</v>
      </c>
      <c r="AN107" s="55">
        <v>8</v>
      </c>
      <c r="AO107" s="58">
        <v>12.393</v>
      </c>
      <c r="AP107" s="58">
        <v>3.87</v>
      </c>
      <c r="AQ107" s="58">
        <v>11.735</v>
      </c>
      <c r="AR107" s="58">
        <v>1.613</v>
      </c>
      <c r="AS107" s="36"/>
    </row>
    <row r="108" spans="1:45" ht="120">
      <c r="A108" s="50" t="s">
        <v>745</v>
      </c>
      <c r="B108" s="51" t="s">
        <v>746</v>
      </c>
      <c r="C108" s="52" t="s">
        <v>747</v>
      </c>
      <c r="D108" s="53">
        <v>1302.89</v>
      </c>
      <c r="E108" s="53" t="s">
        <v>748</v>
      </c>
      <c r="F108" s="53" t="s">
        <v>749</v>
      </c>
      <c r="G108" s="53" t="s">
        <v>750</v>
      </c>
      <c r="H108" s="53" t="s">
        <v>751</v>
      </c>
      <c r="I108" s="53" t="s">
        <v>752</v>
      </c>
      <c r="J108" s="53" t="s">
        <v>753</v>
      </c>
      <c r="K108" s="54" t="s">
        <v>754</v>
      </c>
      <c r="L108" s="53" t="s">
        <v>755</v>
      </c>
      <c r="M108" s="53" t="s">
        <v>756</v>
      </c>
      <c r="N108" s="53" t="s">
        <v>757</v>
      </c>
      <c r="O108" s="55">
        <f>44+2</f>
        <v>46</v>
      </c>
      <c r="P108" s="56" t="s">
        <v>57</v>
      </c>
      <c r="Q108" s="55">
        <f>682+31</f>
        <v>713</v>
      </c>
      <c r="R108" s="55">
        <v>156</v>
      </c>
      <c r="S108" s="55">
        <v>949</v>
      </c>
      <c r="T108" s="56" t="s">
        <v>498</v>
      </c>
      <c r="U108" s="56" t="s">
        <v>605</v>
      </c>
      <c r="V108" s="55">
        <v>485</v>
      </c>
      <c r="W108" s="55">
        <v>342</v>
      </c>
      <c r="X108" s="56">
        <v>1776</v>
      </c>
      <c r="Y108" s="56">
        <v>37</v>
      </c>
      <c r="Z108" s="56">
        <v>28</v>
      </c>
      <c r="AA108" s="56">
        <v>68</v>
      </c>
      <c r="AB108" s="56">
        <v>48</v>
      </c>
      <c r="AC108" s="56" t="s">
        <v>60</v>
      </c>
      <c r="AD108" s="56" t="s">
        <v>60</v>
      </c>
      <c r="AE108" s="57">
        <v>682</v>
      </c>
      <c r="AF108" s="57">
        <v>105</v>
      </c>
      <c r="AG108" s="57">
        <v>31</v>
      </c>
      <c r="AH108" s="57">
        <v>162</v>
      </c>
      <c r="AI108" s="55">
        <v>44</v>
      </c>
      <c r="AJ108" s="55">
        <v>21</v>
      </c>
      <c r="AK108" s="55">
        <v>2</v>
      </c>
      <c r="AL108" s="55">
        <v>91</v>
      </c>
      <c r="AM108" s="55">
        <v>949</v>
      </c>
      <c r="AN108" s="55">
        <v>156</v>
      </c>
      <c r="AO108" s="58">
        <v>15.5</v>
      </c>
      <c r="AP108" s="58">
        <v>4.981</v>
      </c>
      <c r="AQ108" s="58">
        <v>15.478</v>
      </c>
      <c r="AR108" s="58">
        <v>1.775</v>
      </c>
      <c r="AS108" s="36"/>
    </row>
    <row r="109" spans="1:45" ht="120">
      <c r="A109" s="50" t="s">
        <v>758</v>
      </c>
      <c r="B109" s="51" t="s">
        <v>759</v>
      </c>
      <c r="C109" s="52" t="s">
        <v>760</v>
      </c>
      <c r="D109" s="53">
        <v>176.64</v>
      </c>
      <c r="E109" s="53" t="s">
        <v>761</v>
      </c>
      <c r="F109" s="53"/>
      <c r="G109" s="53" t="s">
        <v>762</v>
      </c>
      <c r="H109" s="53" t="s">
        <v>763</v>
      </c>
      <c r="I109" s="53"/>
      <c r="J109" s="53" t="s">
        <v>764</v>
      </c>
      <c r="K109" s="54"/>
      <c r="L109" s="53" t="s">
        <v>765</v>
      </c>
      <c r="M109" s="53" t="s">
        <v>766</v>
      </c>
      <c r="N109" s="53"/>
      <c r="O109" s="55">
        <f>32+0</f>
        <v>32</v>
      </c>
      <c r="P109" s="56" t="s">
        <v>57</v>
      </c>
      <c r="Q109" s="55">
        <f>496+0</f>
        <v>496</v>
      </c>
      <c r="R109" s="55">
        <v>57</v>
      </c>
      <c r="S109" s="55">
        <v>596</v>
      </c>
      <c r="T109" s="56" t="s">
        <v>498</v>
      </c>
      <c r="U109" s="56" t="s">
        <v>605</v>
      </c>
      <c r="V109" s="55">
        <v>337</v>
      </c>
      <c r="W109" s="55">
        <v>238</v>
      </c>
      <c r="X109" s="56">
        <v>1171</v>
      </c>
      <c r="Y109" s="56">
        <v>26</v>
      </c>
      <c r="Z109" s="56">
        <v>19</v>
      </c>
      <c r="AA109" s="56">
        <v>68</v>
      </c>
      <c r="AB109" s="56">
        <v>48</v>
      </c>
      <c r="AC109" s="56" t="s">
        <v>60</v>
      </c>
      <c r="AD109" s="56" t="s">
        <v>60</v>
      </c>
      <c r="AE109" s="57">
        <v>496</v>
      </c>
      <c r="AF109" s="57"/>
      <c r="AG109" s="57"/>
      <c r="AH109" s="57">
        <v>100</v>
      </c>
      <c r="AI109" s="55">
        <v>32</v>
      </c>
      <c r="AJ109" s="55"/>
      <c r="AK109" s="55"/>
      <c r="AL109" s="55">
        <v>25</v>
      </c>
      <c r="AM109" s="55">
        <v>596</v>
      </c>
      <c r="AN109" s="55">
        <v>57</v>
      </c>
      <c r="AO109" s="58">
        <v>15.5</v>
      </c>
      <c r="AP109" s="58" t="s">
        <v>23</v>
      </c>
      <c r="AQ109" s="58" t="s">
        <v>23</v>
      </c>
      <c r="AR109" s="58">
        <v>3.992</v>
      </c>
      <c r="AS109" s="36"/>
    </row>
    <row r="110" spans="1:45" ht="108">
      <c r="A110" s="50" t="s">
        <v>767</v>
      </c>
      <c r="B110" s="51" t="s">
        <v>768</v>
      </c>
      <c r="C110" s="52" t="s">
        <v>656</v>
      </c>
      <c r="D110" s="53">
        <v>492.5</v>
      </c>
      <c r="E110" s="53" t="s">
        <v>769</v>
      </c>
      <c r="F110" s="53"/>
      <c r="G110" s="53">
        <v>493</v>
      </c>
      <c r="H110" s="53" t="s">
        <v>770</v>
      </c>
      <c r="I110" s="53"/>
      <c r="J110" s="53" t="s">
        <v>771</v>
      </c>
      <c r="K110" s="54"/>
      <c r="L110" s="53">
        <v>2455</v>
      </c>
      <c r="M110" s="53" t="s">
        <v>772</v>
      </c>
      <c r="N110" s="53"/>
      <c r="O110" s="55">
        <f>0+0</f>
        <v>0</v>
      </c>
      <c r="P110" s="56" t="s">
        <v>121</v>
      </c>
      <c r="Q110" s="55">
        <f>0+0</f>
        <v>0</v>
      </c>
      <c r="R110" s="55">
        <v>493</v>
      </c>
      <c r="S110" s="55">
        <v>2455</v>
      </c>
      <c r="T110" s="56"/>
      <c r="U110" s="56"/>
      <c r="V110" s="55"/>
      <c r="W110" s="55"/>
      <c r="X110" s="56">
        <v>2455</v>
      </c>
      <c r="Y110" s="56"/>
      <c r="Z110" s="56"/>
      <c r="AA110" s="56">
        <v>97.92</v>
      </c>
      <c r="AB110" s="56">
        <v>56.44</v>
      </c>
      <c r="AC110" s="56" t="s">
        <v>60</v>
      </c>
      <c r="AD110" s="56" t="s">
        <v>60</v>
      </c>
      <c r="AE110" s="57"/>
      <c r="AF110" s="57"/>
      <c r="AG110" s="57"/>
      <c r="AH110" s="57">
        <v>2455</v>
      </c>
      <c r="AI110" s="55"/>
      <c r="AJ110" s="55"/>
      <c r="AK110" s="55"/>
      <c r="AL110" s="55">
        <v>493</v>
      </c>
      <c r="AM110" s="55">
        <v>2455</v>
      </c>
      <c r="AN110" s="55">
        <v>493</v>
      </c>
      <c r="AO110" s="58" t="s">
        <v>23</v>
      </c>
      <c r="AP110" s="58" t="s">
        <v>23</v>
      </c>
      <c r="AQ110" s="58" t="s">
        <v>23</v>
      </c>
      <c r="AR110" s="58">
        <v>4.98</v>
      </c>
      <c r="AS110" s="36"/>
    </row>
    <row r="111" spans="1:45" ht="120">
      <c r="A111" s="50" t="s">
        <v>773</v>
      </c>
      <c r="B111" s="51" t="s">
        <v>774</v>
      </c>
      <c r="C111" s="52" t="s">
        <v>656</v>
      </c>
      <c r="D111" s="53">
        <v>417.19</v>
      </c>
      <c r="E111" s="53" t="s">
        <v>775</v>
      </c>
      <c r="F111" s="53"/>
      <c r="G111" s="53">
        <v>417</v>
      </c>
      <c r="H111" s="53" t="s">
        <v>776</v>
      </c>
      <c r="I111" s="53"/>
      <c r="J111" s="53" t="s">
        <v>771</v>
      </c>
      <c r="K111" s="54"/>
      <c r="L111" s="53">
        <v>2077</v>
      </c>
      <c r="M111" s="53" t="s">
        <v>777</v>
      </c>
      <c r="N111" s="53"/>
      <c r="O111" s="55">
        <f>0+0</f>
        <v>0</v>
      </c>
      <c r="P111" s="56" t="s">
        <v>121</v>
      </c>
      <c r="Q111" s="55">
        <f>0+0</f>
        <v>0</v>
      </c>
      <c r="R111" s="55">
        <v>417</v>
      </c>
      <c r="S111" s="55">
        <v>2077</v>
      </c>
      <c r="T111" s="56"/>
      <c r="U111" s="56"/>
      <c r="V111" s="55"/>
      <c r="W111" s="55"/>
      <c r="X111" s="56">
        <v>2077</v>
      </c>
      <c r="Y111" s="56"/>
      <c r="Z111" s="56"/>
      <c r="AA111" s="56">
        <v>97.92</v>
      </c>
      <c r="AB111" s="56">
        <v>56.44</v>
      </c>
      <c r="AC111" s="56" t="s">
        <v>60</v>
      </c>
      <c r="AD111" s="56" t="s">
        <v>60</v>
      </c>
      <c r="AE111" s="57"/>
      <c r="AF111" s="57"/>
      <c r="AG111" s="57"/>
      <c r="AH111" s="57">
        <v>2077</v>
      </c>
      <c r="AI111" s="55"/>
      <c r="AJ111" s="55"/>
      <c r="AK111" s="55"/>
      <c r="AL111" s="55">
        <v>417</v>
      </c>
      <c r="AM111" s="55">
        <v>2077</v>
      </c>
      <c r="AN111" s="55">
        <v>417</v>
      </c>
      <c r="AO111" s="58" t="s">
        <v>23</v>
      </c>
      <c r="AP111" s="58" t="s">
        <v>23</v>
      </c>
      <c r="AQ111" s="58" t="s">
        <v>23</v>
      </c>
      <c r="AR111" s="58">
        <v>4.98</v>
      </c>
      <c r="AS111" s="36"/>
    </row>
    <row r="112" spans="1:45" ht="108">
      <c r="A112" s="50" t="s">
        <v>778</v>
      </c>
      <c r="B112" s="51" t="s">
        <v>779</v>
      </c>
      <c r="C112" s="52" t="s">
        <v>780</v>
      </c>
      <c r="D112" s="53">
        <v>27.23</v>
      </c>
      <c r="E112" s="53" t="s">
        <v>781</v>
      </c>
      <c r="F112" s="53"/>
      <c r="G112" s="53">
        <v>54</v>
      </c>
      <c r="H112" s="53" t="s">
        <v>782</v>
      </c>
      <c r="I112" s="53"/>
      <c r="J112" s="53" t="s">
        <v>771</v>
      </c>
      <c r="K112" s="54"/>
      <c r="L112" s="53">
        <v>269</v>
      </c>
      <c r="M112" s="53" t="s">
        <v>783</v>
      </c>
      <c r="N112" s="53"/>
      <c r="O112" s="55">
        <f>0+0</f>
        <v>0</v>
      </c>
      <c r="P112" s="56" t="s">
        <v>121</v>
      </c>
      <c r="Q112" s="55">
        <f>0+0</f>
        <v>0</v>
      </c>
      <c r="R112" s="55">
        <v>54</v>
      </c>
      <c r="S112" s="55">
        <v>269</v>
      </c>
      <c r="T112" s="56"/>
      <c r="U112" s="56"/>
      <c r="V112" s="55"/>
      <c r="W112" s="55"/>
      <c r="X112" s="56">
        <v>269</v>
      </c>
      <c r="Y112" s="56"/>
      <c r="Z112" s="56"/>
      <c r="AA112" s="56">
        <v>97.92</v>
      </c>
      <c r="AB112" s="56">
        <v>56.44</v>
      </c>
      <c r="AC112" s="56" t="s">
        <v>60</v>
      </c>
      <c r="AD112" s="56" t="s">
        <v>60</v>
      </c>
      <c r="AE112" s="57"/>
      <c r="AF112" s="57"/>
      <c r="AG112" s="57"/>
      <c r="AH112" s="57">
        <v>269</v>
      </c>
      <c r="AI112" s="55"/>
      <c r="AJ112" s="55"/>
      <c r="AK112" s="55"/>
      <c r="AL112" s="55">
        <v>54</v>
      </c>
      <c r="AM112" s="55">
        <v>269</v>
      </c>
      <c r="AN112" s="55">
        <v>54</v>
      </c>
      <c r="AO112" s="58" t="s">
        <v>23</v>
      </c>
      <c r="AP112" s="58" t="s">
        <v>23</v>
      </c>
      <c r="AQ112" s="58" t="s">
        <v>23</v>
      </c>
      <c r="AR112" s="58">
        <v>4.98</v>
      </c>
      <c r="AS112" s="36"/>
    </row>
    <row r="113" spans="1:45" ht="108">
      <c r="A113" s="50" t="s">
        <v>784</v>
      </c>
      <c r="B113" s="51" t="s">
        <v>785</v>
      </c>
      <c r="C113" s="52" t="s">
        <v>780</v>
      </c>
      <c r="D113" s="53">
        <v>12.08</v>
      </c>
      <c r="E113" s="53" t="s">
        <v>786</v>
      </c>
      <c r="F113" s="53"/>
      <c r="G113" s="53">
        <v>24</v>
      </c>
      <c r="H113" s="53" t="s">
        <v>787</v>
      </c>
      <c r="I113" s="53"/>
      <c r="J113" s="53" t="s">
        <v>771</v>
      </c>
      <c r="K113" s="54"/>
      <c r="L113" s="53">
        <v>120</v>
      </c>
      <c r="M113" s="53" t="s">
        <v>788</v>
      </c>
      <c r="N113" s="53"/>
      <c r="O113" s="55">
        <f>0+0</f>
        <v>0</v>
      </c>
      <c r="P113" s="56" t="s">
        <v>121</v>
      </c>
      <c r="Q113" s="55">
        <f>0+0</f>
        <v>0</v>
      </c>
      <c r="R113" s="55">
        <v>24</v>
      </c>
      <c r="S113" s="55">
        <v>120</v>
      </c>
      <c r="T113" s="56"/>
      <c r="U113" s="56"/>
      <c r="V113" s="55"/>
      <c r="W113" s="55"/>
      <c r="X113" s="56">
        <v>120</v>
      </c>
      <c r="Y113" s="56"/>
      <c r="Z113" s="56"/>
      <c r="AA113" s="56">
        <v>97.92</v>
      </c>
      <c r="AB113" s="56">
        <v>56.44</v>
      </c>
      <c r="AC113" s="56" t="s">
        <v>60</v>
      </c>
      <c r="AD113" s="56" t="s">
        <v>60</v>
      </c>
      <c r="AE113" s="57"/>
      <c r="AF113" s="57"/>
      <c r="AG113" s="57"/>
      <c r="AH113" s="57">
        <v>120</v>
      </c>
      <c r="AI113" s="55"/>
      <c r="AJ113" s="55"/>
      <c r="AK113" s="55"/>
      <c r="AL113" s="55">
        <v>24</v>
      </c>
      <c r="AM113" s="55">
        <v>120</v>
      </c>
      <c r="AN113" s="55">
        <v>24</v>
      </c>
      <c r="AO113" s="58" t="s">
        <v>23</v>
      </c>
      <c r="AP113" s="58" t="s">
        <v>23</v>
      </c>
      <c r="AQ113" s="58" t="s">
        <v>23</v>
      </c>
      <c r="AR113" s="58">
        <v>4.98</v>
      </c>
      <c r="AS113" s="36"/>
    </row>
    <row r="114" spans="1:45" ht="120">
      <c r="A114" s="50" t="s">
        <v>789</v>
      </c>
      <c r="B114" s="51" t="s">
        <v>790</v>
      </c>
      <c r="C114" s="52" t="s">
        <v>791</v>
      </c>
      <c r="D114" s="53">
        <v>4593.32</v>
      </c>
      <c r="E114" s="53" t="s">
        <v>792</v>
      </c>
      <c r="F114" s="53" t="s">
        <v>793</v>
      </c>
      <c r="G114" s="53" t="s">
        <v>794</v>
      </c>
      <c r="H114" s="53" t="s">
        <v>795</v>
      </c>
      <c r="I114" s="53" t="s">
        <v>796</v>
      </c>
      <c r="J114" s="53" t="s">
        <v>797</v>
      </c>
      <c r="K114" s="54" t="s">
        <v>798</v>
      </c>
      <c r="L114" s="53" t="s">
        <v>799</v>
      </c>
      <c r="M114" s="53" t="s">
        <v>800</v>
      </c>
      <c r="N114" s="53" t="s">
        <v>801</v>
      </c>
      <c r="O114" s="55">
        <f>19+24</f>
        <v>43</v>
      </c>
      <c r="P114" s="56" t="s">
        <v>57</v>
      </c>
      <c r="Q114" s="55">
        <f>236+296</f>
        <v>532</v>
      </c>
      <c r="R114" s="55">
        <v>551</v>
      </c>
      <c r="S114" s="55">
        <v>2162</v>
      </c>
      <c r="T114" s="56" t="s">
        <v>744</v>
      </c>
      <c r="U114" s="56" t="s">
        <v>59</v>
      </c>
      <c r="V114" s="55">
        <v>430</v>
      </c>
      <c r="W114" s="55">
        <v>277</v>
      </c>
      <c r="X114" s="56">
        <v>2869</v>
      </c>
      <c r="Y114" s="56">
        <v>41</v>
      </c>
      <c r="Z114" s="56">
        <v>28</v>
      </c>
      <c r="AA114" s="56">
        <v>80.75</v>
      </c>
      <c r="AB114" s="56">
        <v>52</v>
      </c>
      <c r="AC114" s="56" t="s">
        <v>60</v>
      </c>
      <c r="AD114" s="56" t="s">
        <v>60</v>
      </c>
      <c r="AE114" s="57">
        <v>236</v>
      </c>
      <c r="AF114" s="57">
        <v>1002</v>
      </c>
      <c r="AG114" s="57">
        <v>296</v>
      </c>
      <c r="AH114" s="57">
        <v>924</v>
      </c>
      <c r="AI114" s="55">
        <v>19</v>
      </c>
      <c r="AJ114" s="55">
        <v>260</v>
      </c>
      <c r="AK114" s="55">
        <v>24</v>
      </c>
      <c r="AL114" s="55">
        <v>272</v>
      </c>
      <c r="AM114" s="55">
        <v>2162</v>
      </c>
      <c r="AN114" s="55">
        <v>551</v>
      </c>
      <c r="AO114" s="58">
        <v>12.4</v>
      </c>
      <c r="AP114" s="58">
        <v>3.853</v>
      </c>
      <c r="AQ114" s="58">
        <v>12.326</v>
      </c>
      <c r="AR114" s="58">
        <v>3.396</v>
      </c>
      <c r="AS114" s="36"/>
    </row>
    <row r="115" spans="1:45" ht="108">
      <c r="A115" s="50" t="s">
        <v>802</v>
      </c>
      <c r="B115" s="51" t="s">
        <v>803</v>
      </c>
      <c r="C115" s="52" t="s">
        <v>804</v>
      </c>
      <c r="D115" s="53">
        <v>8.91</v>
      </c>
      <c r="E115" s="53" t="s">
        <v>805</v>
      </c>
      <c r="F115" s="53"/>
      <c r="G115" s="53">
        <v>214</v>
      </c>
      <c r="H115" s="53" t="s">
        <v>806</v>
      </c>
      <c r="I115" s="53"/>
      <c r="J115" s="53" t="s">
        <v>771</v>
      </c>
      <c r="K115" s="54"/>
      <c r="L115" s="53">
        <v>1066</v>
      </c>
      <c r="M115" s="53" t="s">
        <v>807</v>
      </c>
      <c r="N115" s="53"/>
      <c r="O115" s="55">
        <f>0+0</f>
        <v>0</v>
      </c>
      <c r="P115" s="56" t="s">
        <v>121</v>
      </c>
      <c r="Q115" s="55">
        <f>0+0</f>
        <v>0</v>
      </c>
      <c r="R115" s="55">
        <v>214</v>
      </c>
      <c r="S115" s="55">
        <v>1066</v>
      </c>
      <c r="T115" s="56"/>
      <c r="U115" s="56"/>
      <c r="V115" s="55"/>
      <c r="W115" s="55"/>
      <c r="X115" s="56">
        <v>1066</v>
      </c>
      <c r="Y115" s="56"/>
      <c r="Z115" s="56"/>
      <c r="AA115" s="56">
        <v>97.92</v>
      </c>
      <c r="AB115" s="56">
        <v>56.44</v>
      </c>
      <c r="AC115" s="56" t="s">
        <v>60</v>
      </c>
      <c r="AD115" s="56" t="s">
        <v>60</v>
      </c>
      <c r="AE115" s="57"/>
      <c r="AF115" s="57"/>
      <c r="AG115" s="57"/>
      <c r="AH115" s="57">
        <v>1066</v>
      </c>
      <c r="AI115" s="55"/>
      <c r="AJ115" s="55"/>
      <c r="AK115" s="55"/>
      <c r="AL115" s="55">
        <v>214</v>
      </c>
      <c r="AM115" s="55">
        <v>1066</v>
      </c>
      <c r="AN115" s="55">
        <v>214</v>
      </c>
      <c r="AO115" s="58" t="s">
        <v>23</v>
      </c>
      <c r="AP115" s="58" t="s">
        <v>23</v>
      </c>
      <c r="AQ115" s="58" t="s">
        <v>23</v>
      </c>
      <c r="AR115" s="58">
        <v>4.98</v>
      </c>
      <c r="AS115" s="36"/>
    </row>
    <row r="116" spans="1:45" ht="108">
      <c r="A116" s="59" t="s">
        <v>808</v>
      </c>
      <c r="B116" s="60" t="s">
        <v>809</v>
      </c>
      <c r="C116" s="61" t="s">
        <v>810</v>
      </c>
      <c r="D116" s="62">
        <v>2.17</v>
      </c>
      <c r="E116" s="62" t="s">
        <v>811</v>
      </c>
      <c r="F116" s="62"/>
      <c r="G116" s="62">
        <v>26</v>
      </c>
      <c r="H116" s="62" t="s">
        <v>812</v>
      </c>
      <c r="I116" s="62"/>
      <c r="J116" s="62" t="s">
        <v>771</v>
      </c>
      <c r="K116" s="63"/>
      <c r="L116" s="62">
        <v>129</v>
      </c>
      <c r="M116" s="62" t="s">
        <v>813</v>
      </c>
      <c r="N116" s="62"/>
      <c r="O116" s="64">
        <f>0+0</f>
        <v>0</v>
      </c>
      <c r="P116" s="65" t="s">
        <v>121</v>
      </c>
      <c r="Q116" s="64">
        <f>0+0</f>
        <v>0</v>
      </c>
      <c r="R116" s="64">
        <v>26</v>
      </c>
      <c r="S116" s="64">
        <v>129</v>
      </c>
      <c r="T116" s="65"/>
      <c r="U116" s="65"/>
      <c r="V116" s="64"/>
      <c r="W116" s="64"/>
      <c r="X116" s="65">
        <v>129</v>
      </c>
      <c r="Y116" s="65"/>
      <c r="Z116" s="65"/>
      <c r="AA116" s="65">
        <v>97.92</v>
      </c>
      <c r="AB116" s="65">
        <v>56.44</v>
      </c>
      <c r="AC116" s="65" t="s">
        <v>60</v>
      </c>
      <c r="AD116" s="65" t="s">
        <v>60</v>
      </c>
      <c r="AE116" s="66"/>
      <c r="AF116" s="66"/>
      <c r="AG116" s="66"/>
      <c r="AH116" s="66">
        <v>129</v>
      </c>
      <c r="AI116" s="64"/>
      <c r="AJ116" s="64"/>
      <c r="AK116" s="64"/>
      <c r="AL116" s="64">
        <v>26</v>
      </c>
      <c r="AM116" s="64">
        <v>129</v>
      </c>
      <c r="AN116" s="64">
        <v>26</v>
      </c>
      <c r="AO116" s="67" t="s">
        <v>23</v>
      </c>
      <c r="AP116" s="67" t="s">
        <v>23</v>
      </c>
      <c r="AQ116" s="67" t="s">
        <v>23</v>
      </c>
      <c r="AR116" s="67">
        <v>4.98</v>
      </c>
      <c r="AS116" s="36"/>
    </row>
    <row r="117" spans="1:45" ht="21" customHeight="1">
      <c r="A117" s="93" t="s">
        <v>814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36"/>
    </row>
    <row r="118" spans="1:45" ht="144">
      <c r="A118" s="50" t="s">
        <v>815</v>
      </c>
      <c r="B118" s="51" t="s">
        <v>816</v>
      </c>
      <c r="C118" s="52" t="s">
        <v>817</v>
      </c>
      <c r="D118" s="53">
        <v>41.02</v>
      </c>
      <c r="E118" s="53">
        <v>41.02</v>
      </c>
      <c r="F118" s="53"/>
      <c r="G118" s="53">
        <v>1231</v>
      </c>
      <c r="H118" s="53">
        <v>1231</v>
      </c>
      <c r="I118" s="53"/>
      <c r="J118" s="53" t="s">
        <v>818</v>
      </c>
      <c r="K118" s="54" t="s">
        <v>819</v>
      </c>
      <c r="L118" s="53">
        <v>19081</v>
      </c>
      <c r="M118" s="53">
        <v>19081</v>
      </c>
      <c r="N118" s="53"/>
      <c r="O118" s="55">
        <f>1231+0</f>
        <v>1231</v>
      </c>
      <c r="P118" s="56" t="s">
        <v>57</v>
      </c>
      <c r="Q118" s="55">
        <f>19081+0</f>
        <v>19081</v>
      </c>
      <c r="R118" s="55">
        <v>1231</v>
      </c>
      <c r="S118" s="55">
        <v>19081</v>
      </c>
      <c r="T118" s="56" t="s">
        <v>820</v>
      </c>
      <c r="U118" s="56" t="s">
        <v>821</v>
      </c>
      <c r="V118" s="55"/>
      <c r="W118" s="55"/>
      <c r="X118" s="56">
        <v>19081</v>
      </c>
      <c r="Y118" s="56"/>
      <c r="Z118" s="56"/>
      <c r="AA118" s="56">
        <v>0</v>
      </c>
      <c r="AB118" s="56">
        <v>0</v>
      </c>
      <c r="AC118" s="56" t="s">
        <v>60</v>
      </c>
      <c r="AD118" s="56" t="s">
        <v>60</v>
      </c>
      <c r="AE118" s="57">
        <v>19081</v>
      </c>
      <c r="AF118" s="57"/>
      <c r="AG118" s="57"/>
      <c r="AH118" s="57"/>
      <c r="AI118" s="55">
        <v>1231</v>
      </c>
      <c r="AJ118" s="55"/>
      <c r="AK118" s="55"/>
      <c r="AL118" s="55"/>
      <c r="AM118" s="55">
        <v>19081</v>
      </c>
      <c r="AN118" s="55">
        <v>1231</v>
      </c>
      <c r="AO118" s="58">
        <v>15.5</v>
      </c>
      <c r="AP118" s="58">
        <v>9.796</v>
      </c>
      <c r="AQ118" s="58">
        <v>15.5</v>
      </c>
      <c r="AR118" s="58" t="s">
        <v>23</v>
      </c>
      <c r="AS118" s="36"/>
    </row>
    <row r="119" spans="1:45" ht="156">
      <c r="A119" s="59" t="s">
        <v>822</v>
      </c>
      <c r="B119" s="60" t="s">
        <v>823</v>
      </c>
      <c r="C119" s="61" t="s">
        <v>817</v>
      </c>
      <c r="D119" s="62">
        <v>11.08</v>
      </c>
      <c r="E119" s="62"/>
      <c r="F119" s="62">
        <v>11.08</v>
      </c>
      <c r="G119" s="62">
        <v>332</v>
      </c>
      <c r="H119" s="62"/>
      <c r="I119" s="62">
        <v>332</v>
      </c>
      <c r="J119" s="62" t="s">
        <v>818</v>
      </c>
      <c r="K119" s="63" t="s">
        <v>824</v>
      </c>
      <c r="L119" s="62">
        <v>2520</v>
      </c>
      <c r="M119" s="62"/>
      <c r="N119" s="62">
        <v>2520</v>
      </c>
      <c r="O119" s="64">
        <f>0+0</f>
        <v>0</v>
      </c>
      <c r="P119" s="65" t="s">
        <v>57</v>
      </c>
      <c r="Q119" s="64">
        <f>0+0</f>
        <v>0</v>
      </c>
      <c r="R119" s="64">
        <v>332</v>
      </c>
      <c r="S119" s="64">
        <v>2520</v>
      </c>
      <c r="T119" s="65" t="s">
        <v>820</v>
      </c>
      <c r="U119" s="65" t="s">
        <v>821</v>
      </c>
      <c r="V119" s="64"/>
      <c r="W119" s="64"/>
      <c r="X119" s="65">
        <v>2520</v>
      </c>
      <c r="Y119" s="65"/>
      <c r="Z119" s="65"/>
      <c r="AA119" s="65">
        <v>0</v>
      </c>
      <c r="AB119" s="65">
        <v>0</v>
      </c>
      <c r="AC119" s="65" t="s">
        <v>60</v>
      </c>
      <c r="AD119" s="65" t="s">
        <v>60</v>
      </c>
      <c r="AE119" s="66"/>
      <c r="AF119" s="66">
        <v>2520</v>
      </c>
      <c r="AG119" s="66"/>
      <c r="AH119" s="66"/>
      <c r="AI119" s="64"/>
      <c r="AJ119" s="64">
        <v>332</v>
      </c>
      <c r="AK119" s="64"/>
      <c r="AL119" s="64"/>
      <c r="AM119" s="64">
        <v>2520</v>
      </c>
      <c r="AN119" s="64">
        <v>332</v>
      </c>
      <c r="AO119" s="67">
        <v>15.5</v>
      </c>
      <c r="AP119" s="67">
        <v>7.59</v>
      </c>
      <c r="AQ119" s="67">
        <v>15.5</v>
      </c>
      <c r="AR119" s="67" t="s">
        <v>23</v>
      </c>
      <c r="AS119" s="36"/>
    </row>
    <row r="120" spans="1:45" ht="38.25">
      <c r="A120" s="94" t="s">
        <v>825</v>
      </c>
      <c r="B120" s="95"/>
      <c r="C120" s="95"/>
      <c r="D120" s="95"/>
      <c r="E120" s="95"/>
      <c r="F120" s="95"/>
      <c r="G120" s="68">
        <v>331291</v>
      </c>
      <c r="H120" s="68" t="s">
        <v>849</v>
      </c>
      <c r="I120" s="68" t="s">
        <v>850</v>
      </c>
      <c r="J120" s="68"/>
      <c r="K120" s="68"/>
      <c r="L120" s="68" t="s">
        <v>826</v>
      </c>
      <c r="M120" s="68" t="s">
        <v>826</v>
      </c>
      <c r="N120" s="68" t="s">
        <v>826</v>
      </c>
      <c r="O120" s="68" t="s">
        <v>826</v>
      </c>
      <c r="P120" s="68" t="s">
        <v>826</v>
      </c>
      <c r="Q120" s="68" t="s">
        <v>826</v>
      </c>
      <c r="R120" s="68" t="s">
        <v>826</v>
      </c>
      <c r="S120" s="68" t="s">
        <v>826</v>
      </c>
      <c r="T120" s="68" t="s">
        <v>826</v>
      </c>
      <c r="U120" s="68" t="s">
        <v>826</v>
      </c>
      <c r="V120" s="68" t="s">
        <v>826</v>
      </c>
      <c r="W120" s="68" t="s">
        <v>826</v>
      </c>
      <c r="X120" s="68" t="s">
        <v>826</v>
      </c>
      <c r="Y120" s="68" t="s">
        <v>826</v>
      </c>
      <c r="Z120" s="68" t="s">
        <v>826</v>
      </c>
      <c r="AA120" s="68" t="s">
        <v>826</v>
      </c>
      <c r="AB120" s="68" t="s">
        <v>826</v>
      </c>
      <c r="AC120" s="68" t="s">
        <v>826</v>
      </c>
      <c r="AD120" s="68" t="s">
        <v>826</v>
      </c>
      <c r="AE120" s="68" t="s">
        <v>826</v>
      </c>
      <c r="AF120" s="68" t="s">
        <v>826</v>
      </c>
      <c r="AG120" s="68" t="s">
        <v>826</v>
      </c>
      <c r="AH120" s="68" t="s">
        <v>826</v>
      </c>
      <c r="AI120" s="68" t="s">
        <v>826</v>
      </c>
      <c r="AJ120" s="68" t="s">
        <v>826</v>
      </c>
      <c r="AK120" s="68" t="s">
        <v>826</v>
      </c>
      <c r="AL120" s="68" t="s">
        <v>826</v>
      </c>
      <c r="AM120" s="68"/>
      <c r="AN120" s="68"/>
      <c r="AO120" s="68" t="s">
        <v>826</v>
      </c>
      <c r="AP120" s="68" t="s">
        <v>826</v>
      </c>
      <c r="AQ120" s="68" t="s">
        <v>826</v>
      </c>
      <c r="AR120" s="68" t="s">
        <v>826</v>
      </c>
      <c r="AS120" s="36"/>
    </row>
    <row r="121" spans="1:45" ht="51">
      <c r="A121" s="94" t="s">
        <v>829</v>
      </c>
      <c r="B121" s="95"/>
      <c r="C121" s="95"/>
      <c r="D121" s="95"/>
      <c r="E121" s="95"/>
      <c r="F121" s="95"/>
      <c r="G121" s="68">
        <v>1599153</v>
      </c>
      <c r="H121" s="68" t="s">
        <v>851</v>
      </c>
      <c r="I121" s="68" t="s">
        <v>852</v>
      </c>
      <c r="J121" s="68"/>
      <c r="K121" s="68"/>
      <c r="L121" s="68" t="s">
        <v>826</v>
      </c>
      <c r="M121" s="68" t="s">
        <v>826</v>
      </c>
      <c r="N121" s="68" t="s">
        <v>826</v>
      </c>
      <c r="O121" s="68" t="s">
        <v>826</v>
      </c>
      <c r="P121" s="68" t="s">
        <v>826</v>
      </c>
      <c r="Q121" s="68" t="s">
        <v>826</v>
      </c>
      <c r="R121" s="68" t="s">
        <v>826</v>
      </c>
      <c r="S121" s="68" t="s">
        <v>826</v>
      </c>
      <c r="T121" s="68" t="s">
        <v>826</v>
      </c>
      <c r="U121" s="68" t="s">
        <v>826</v>
      </c>
      <c r="V121" s="68" t="s">
        <v>826</v>
      </c>
      <c r="W121" s="68" t="s">
        <v>826</v>
      </c>
      <c r="X121" s="68" t="s">
        <v>826</v>
      </c>
      <c r="Y121" s="68" t="s">
        <v>826</v>
      </c>
      <c r="Z121" s="68" t="s">
        <v>826</v>
      </c>
      <c r="AA121" s="68" t="s">
        <v>826</v>
      </c>
      <c r="AB121" s="68" t="s">
        <v>826</v>
      </c>
      <c r="AC121" s="68" t="s">
        <v>826</v>
      </c>
      <c r="AD121" s="68" t="s">
        <v>826</v>
      </c>
      <c r="AE121" s="68" t="s">
        <v>826</v>
      </c>
      <c r="AF121" s="68" t="s">
        <v>826</v>
      </c>
      <c r="AG121" s="68" t="s">
        <v>826</v>
      </c>
      <c r="AH121" s="68" t="s">
        <v>826</v>
      </c>
      <c r="AI121" s="68" t="s">
        <v>826</v>
      </c>
      <c r="AJ121" s="68" t="s">
        <v>826</v>
      </c>
      <c r="AK121" s="68" t="s">
        <v>826</v>
      </c>
      <c r="AL121" s="68" t="s">
        <v>826</v>
      </c>
      <c r="AM121" s="68"/>
      <c r="AN121" s="68"/>
      <c r="AO121" s="68" t="s">
        <v>826</v>
      </c>
      <c r="AP121" s="68" t="s">
        <v>826</v>
      </c>
      <c r="AQ121" s="68" t="s">
        <v>826</v>
      </c>
      <c r="AR121" s="68" t="s">
        <v>826</v>
      </c>
      <c r="AS121" s="36"/>
    </row>
    <row r="122" spans="1:45" ht="12.75">
      <c r="A122" s="94" t="s">
        <v>832</v>
      </c>
      <c r="B122" s="95"/>
      <c r="C122" s="95"/>
      <c r="D122" s="95"/>
      <c r="E122" s="95"/>
      <c r="F122" s="95"/>
      <c r="G122" s="68">
        <v>356016</v>
      </c>
      <c r="H122" s="68"/>
      <c r="I122" s="68"/>
      <c r="J122" s="68"/>
      <c r="K122" s="68"/>
      <c r="L122" s="68" t="s">
        <v>826</v>
      </c>
      <c r="M122" s="68" t="s">
        <v>826</v>
      </c>
      <c r="N122" s="68" t="s">
        <v>826</v>
      </c>
      <c r="O122" s="68" t="s">
        <v>826</v>
      </c>
      <c r="P122" s="68" t="s">
        <v>826</v>
      </c>
      <c r="Q122" s="68" t="s">
        <v>826</v>
      </c>
      <c r="R122" s="68" t="s">
        <v>826</v>
      </c>
      <c r="S122" s="68" t="s">
        <v>826</v>
      </c>
      <c r="T122" s="68" t="s">
        <v>826</v>
      </c>
      <c r="U122" s="68" t="s">
        <v>826</v>
      </c>
      <c r="V122" s="68" t="s">
        <v>826</v>
      </c>
      <c r="W122" s="68" t="s">
        <v>826</v>
      </c>
      <c r="X122" s="68" t="s">
        <v>826</v>
      </c>
      <c r="Y122" s="68" t="s">
        <v>826</v>
      </c>
      <c r="Z122" s="68" t="s">
        <v>826</v>
      </c>
      <c r="AA122" s="68" t="s">
        <v>826</v>
      </c>
      <c r="AB122" s="68" t="s">
        <v>826</v>
      </c>
      <c r="AC122" s="68" t="s">
        <v>826</v>
      </c>
      <c r="AD122" s="68" t="s">
        <v>826</v>
      </c>
      <c r="AE122" s="68" t="s">
        <v>826</v>
      </c>
      <c r="AF122" s="68" t="s">
        <v>826</v>
      </c>
      <c r="AG122" s="68" t="s">
        <v>826</v>
      </c>
      <c r="AH122" s="68" t="s">
        <v>826</v>
      </c>
      <c r="AI122" s="68" t="s">
        <v>826</v>
      </c>
      <c r="AJ122" s="68" t="s">
        <v>826</v>
      </c>
      <c r="AK122" s="68" t="s">
        <v>826</v>
      </c>
      <c r="AL122" s="68" t="s">
        <v>826</v>
      </c>
      <c r="AM122" s="68"/>
      <c r="AN122" s="68"/>
      <c r="AO122" s="68" t="s">
        <v>826</v>
      </c>
      <c r="AP122" s="68" t="s">
        <v>826</v>
      </c>
      <c r="AQ122" s="68" t="s">
        <v>826</v>
      </c>
      <c r="AR122" s="68" t="s">
        <v>826</v>
      </c>
      <c r="AS122" s="36"/>
    </row>
    <row r="123" spans="1:45" ht="12.75">
      <c r="A123" s="94" t="s">
        <v>833</v>
      </c>
      <c r="B123" s="95"/>
      <c r="C123" s="95"/>
      <c r="D123" s="95"/>
      <c r="E123" s="95"/>
      <c r="F123" s="95"/>
      <c r="G123" s="68">
        <v>196787</v>
      </c>
      <c r="H123" s="68"/>
      <c r="I123" s="68"/>
      <c r="J123" s="68"/>
      <c r="K123" s="68"/>
      <c r="L123" s="68" t="s">
        <v>826</v>
      </c>
      <c r="M123" s="68" t="s">
        <v>826</v>
      </c>
      <c r="N123" s="68" t="s">
        <v>826</v>
      </c>
      <c r="O123" s="68" t="s">
        <v>826</v>
      </c>
      <c r="P123" s="68" t="s">
        <v>826</v>
      </c>
      <c r="Q123" s="68" t="s">
        <v>826</v>
      </c>
      <c r="R123" s="68" t="s">
        <v>826</v>
      </c>
      <c r="S123" s="68" t="s">
        <v>826</v>
      </c>
      <c r="T123" s="68" t="s">
        <v>826</v>
      </c>
      <c r="U123" s="68" t="s">
        <v>826</v>
      </c>
      <c r="V123" s="68" t="s">
        <v>826</v>
      </c>
      <c r="W123" s="68" t="s">
        <v>826</v>
      </c>
      <c r="X123" s="68" t="s">
        <v>826</v>
      </c>
      <c r="Y123" s="68" t="s">
        <v>826</v>
      </c>
      <c r="Z123" s="68" t="s">
        <v>826</v>
      </c>
      <c r="AA123" s="68" t="s">
        <v>826</v>
      </c>
      <c r="AB123" s="68" t="s">
        <v>826</v>
      </c>
      <c r="AC123" s="68" t="s">
        <v>826</v>
      </c>
      <c r="AD123" s="68" t="s">
        <v>826</v>
      </c>
      <c r="AE123" s="68" t="s">
        <v>826</v>
      </c>
      <c r="AF123" s="68" t="s">
        <v>826</v>
      </c>
      <c r="AG123" s="68" t="s">
        <v>826</v>
      </c>
      <c r="AH123" s="68" t="s">
        <v>826</v>
      </c>
      <c r="AI123" s="68" t="s">
        <v>826</v>
      </c>
      <c r="AJ123" s="68" t="s">
        <v>826</v>
      </c>
      <c r="AK123" s="68" t="s">
        <v>826</v>
      </c>
      <c r="AL123" s="68" t="s">
        <v>826</v>
      </c>
      <c r="AM123" s="68"/>
      <c r="AN123" s="68"/>
      <c r="AO123" s="68" t="s">
        <v>826</v>
      </c>
      <c r="AP123" s="68" t="s">
        <v>826</v>
      </c>
      <c r="AQ123" s="68" t="s">
        <v>826</v>
      </c>
      <c r="AR123" s="68" t="s">
        <v>826</v>
      </c>
      <c r="AS123" s="36"/>
    </row>
    <row r="124" spans="1:45" ht="12.75">
      <c r="A124" s="96" t="s">
        <v>834</v>
      </c>
      <c r="B124" s="97"/>
      <c r="C124" s="97"/>
      <c r="D124" s="97"/>
      <c r="E124" s="97"/>
      <c r="F124" s="97"/>
      <c r="G124" s="69"/>
      <c r="H124" s="69"/>
      <c r="I124" s="69"/>
      <c r="J124" s="69"/>
      <c r="K124" s="69"/>
      <c r="L124" s="69" t="s">
        <v>826</v>
      </c>
      <c r="M124" s="69" t="s">
        <v>826</v>
      </c>
      <c r="N124" s="69" t="s">
        <v>826</v>
      </c>
      <c r="O124" s="69" t="s">
        <v>826</v>
      </c>
      <c r="P124" s="69" t="s">
        <v>826</v>
      </c>
      <c r="Q124" s="69" t="s">
        <v>826</v>
      </c>
      <c r="R124" s="69" t="s">
        <v>826</v>
      </c>
      <c r="S124" s="69" t="s">
        <v>826</v>
      </c>
      <c r="T124" s="69" t="s">
        <v>826</v>
      </c>
      <c r="U124" s="69" t="s">
        <v>826</v>
      </c>
      <c r="V124" s="69" t="s">
        <v>826</v>
      </c>
      <c r="W124" s="69" t="s">
        <v>826</v>
      </c>
      <c r="X124" s="69" t="s">
        <v>826</v>
      </c>
      <c r="Y124" s="69" t="s">
        <v>826</v>
      </c>
      <c r="Z124" s="69" t="s">
        <v>826</v>
      </c>
      <c r="AA124" s="69" t="s">
        <v>826</v>
      </c>
      <c r="AB124" s="69" t="s">
        <v>826</v>
      </c>
      <c r="AC124" s="69" t="s">
        <v>826</v>
      </c>
      <c r="AD124" s="69" t="s">
        <v>826</v>
      </c>
      <c r="AE124" s="69" t="s">
        <v>826</v>
      </c>
      <c r="AF124" s="69" t="s">
        <v>826</v>
      </c>
      <c r="AG124" s="69" t="s">
        <v>826</v>
      </c>
      <c r="AH124" s="69" t="s">
        <v>826</v>
      </c>
      <c r="AI124" s="69" t="s">
        <v>826</v>
      </c>
      <c r="AJ124" s="69" t="s">
        <v>826</v>
      </c>
      <c r="AK124" s="69" t="s">
        <v>826</v>
      </c>
      <c r="AL124" s="69" t="s">
        <v>826</v>
      </c>
      <c r="AM124" s="69"/>
      <c r="AN124" s="69"/>
      <c r="AO124" s="69" t="s">
        <v>826</v>
      </c>
      <c r="AP124" s="69" t="s">
        <v>826</v>
      </c>
      <c r="AQ124" s="69" t="s">
        <v>826</v>
      </c>
      <c r="AR124" s="69" t="s">
        <v>826</v>
      </c>
      <c r="AS124" s="36"/>
    </row>
    <row r="125" spans="1:45" ht="12.75">
      <c r="A125" s="94" t="s">
        <v>835</v>
      </c>
      <c r="B125" s="95"/>
      <c r="C125" s="95"/>
      <c r="D125" s="95"/>
      <c r="E125" s="95"/>
      <c r="F125" s="95"/>
      <c r="G125" s="68">
        <v>2143361</v>
      </c>
      <c r="H125" s="68"/>
      <c r="I125" s="68"/>
      <c r="J125" s="68"/>
      <c r="K125" s="68"/>
      <c r="L125" s="68" t="s">
        <v>826</v>
      </c>
      <c r="M125" s="68" t="s">
        <v>826</v>
      </c>
      <c r="N125" s="68" t="s">
        <v>826</v>
      </c>
      <c r="O125" s="68" t="s">
        <v>826</v>
      </c>
      <c r="P125" s="68" t="s">
        <v>826</v>
      </c>
      <c r="Q125" s="68" t="s">
        <v>826</v>
      </c>
      <c r="R125" s="68" t="s">
        <v>826</v>
      </c>
      <c r="S125" s="68" t="s">
        <v>826</v>
      </c>
      <c r="T125" s="68" t="s">
        <v>826</v>
      </c>
      <c r="U125" s="68" t="s">
        <v>826</v>
      </c>
      <c r="V125" s="68" t="s">
        <v>826</v>
      </c>
      <c r="W125" s="68" t="s">
        <v>826</v>
      </c>
      <c r="X125" s="68" t="s">
        <v>826</v>
      </c>
      <c r="Y125" s="68" t="s">
        <v>826</v>
      </c>
      <c r="Z125" s="68" t="s">
        <v>826</v>
      </c>
      <c r="AA125" s="68" t="s">
        <v>826</v>
      </c>
      <c r="AB125" s="68" t="s">
        <v>826</v>
      </c>
      <c r="AC125" s="68" t="s">
        <v>826</v>
      </c>
      <c r="AD125" s="68" t="s">
        <v>826</v>
      </c>
      <c r="AE125" s="68" t="s">
        <v>826</v>
      </c>
      <c r="AF125" s="68" t="s">
        <v>826</v>
      </c>
      <c r="AG125" s="68" t="s">
        <v>826</v>
      </c>
      <c r="AH125" s="68" t="s">
        <v>826</v>
      </c>
      <c r="AI125" s="68" t="s">
        <v>826</v>
      </c>
      <c r="AJ125" s="68" t="s">
        <v>826</v>
      </c>
      <c r="AK125" s="68" t="s">
        <v>826</v>
      </c>
      <c r="AL125" s="68" t="s">
        <v>826</v>
      </c>
      <c r="AM125" s="68"/>
      <c r="AN125" s="68"/>
      <c r="AO125" s="68" t="s">
        <v>826</v>
      </c>
      <c r="AP125" s="68" t="s">
        <v>826</v>
      </c>
      <c r="AQ125" s="68" t="s">
        <v>826</v>
      </c>
      <c r="AR125" s="68" t="s">
        <v>826</v>
      </c>
      <c r="AS125" s="36"/>
    </row>
    <row r="126" spans="1:45" ht="12.75">
      <c r="A126" s="94" t="s">
        <v>836</v>
      </c>
      <c r="B126" s="95"/>
      <c r="C126" s="95"/>
      <c r="D126" s="95"/>
      <c r="E126" s="95"/>
      <c r="F126" s="95"/>
      <c r="G126" s="68">
        <v>8595</v>
      </c>
      <c r="H126" s="68"/>
      <c r="I126" s="68"/>
      <c r="J126" s="68"/>
      <c r="K126" s="68"/>
      <c r="L126" s="68" t="s">
        <v>826</v>
      </c>
      <c r="M126" s="68" t="s">
        <v>826</v>
      </c>
      <c r="N126" s="68" t="s">
        <v>826</v>
      </c>
      <c r="O126" s="68" t="s">
        <v>826</v>
      </c>
      <c r="P126" s="68" t="s">
        <v>826</v>
      </c>
      <c r="Q126" s="68" t="s">
        <v>826</v>
      </c>
      <c r="R126" s="68" t="s">
        <v>826</v>
      </c>
      <c r="S126" s="68" t="s">
        <v>826</v>
      </c>
      <c r="T126" s="68" t="s">
        <v>826</v>
      </c>
      <c r="U126" s="68" t="s">
        <v>826</v>
      </c>
      <c r="V126" s="68" t="s">
        <v>826</v>
      </c>
      <c r="W126" s="68" t="s">
        <v>826</v>
      </c>
      <c r="X126" s="68" t="s">
        <v>826</v>
      </c>
      <c r="Y126" s="68" t="s">
        <v>826</v>
      </c>
      <c r="Z126" s="68" t="s">
        <v>826</v>
      </c>
      <c r="AA126" s="68" t="s">
        <v>826</v>
      </c>
      <c r="AB126" s="68" t="s">
        <v>826</v>
      </c>
      <c r="AC126" s="68" t="s">
        <v>826</v>
      </c>
      <c r="AD126" s="68" t="s">
        <v>826</v>
      </c>
      <c r="AE126" s="68" t="s">
        <v>826</v>
      </c>
      <c r="AF126" s="68" t="s">
        <v>826</v>
      </c>
      <c r="AG126" s="68" t="s">
        <v>826</v>
      </c>
      <c r="AH126" s="68" t="s">
        <v>826</v>
      </c>
      <c r="AI126" s="68" t="s">
        <v>826</v>
      </c>
      <c r="AJ126" s="68" t="s">
        <v>826</v>
      </c>
      <c r="AK126" s="68" t="s">
        <v>826</v>
      </c>
      <c r="AL126" s="68" t="s">
        <v>826</v>
      </c>
      <c r="AM126" s="68"/>
      <c r="AN126" s="68"/>
      <c r="AO126" s="68" t="s">
        <v>826</v>
      </c>
      <c r="AP126" s="68" t="s">
        <v>826</v>
      </c>
      <c r="AQ126" s="68" t="s">
        <v>826</v>
      </c>
      <c r="AR126" s="68" t="s">
        <v>826</v>
      </c>
      <c r="AS126" s="36"/>
    </row>
    <row r="127" spans="1:45" ht="12.75">
      <c r="A127" s="94" t="s">
        <v>837</v>
      </c>
      <c r="B127" s="95"/>
      <c r="C127" s="95"/>
      <c r="D127" s="95"/>
      <c r="E127" s="95"/>
      <c r="F127" s="95"/>
      <c r="G127" s="68">
        <v>2151956</v>
      </c>
      <c r="H127" s="68"/>
      <c r="I127" s="68"/>
      <c r="J127" s="68"/>
      <c r="K127" s="68"/>
      <c r="L127" s="68" t="s">
        <v>826</v>
      </c>
      <c r="M127" s="68" t="s">
        <v>826</v>
      </c>
      <c r="N127" s="68" t="s">
        <v>826</v>
      </c>
      <c r="O127" s="68" t="s">
        <v>826</v>
      </c>
      <c r="P127" s="68" t="s">
        <v>826</v>
      </c>
      <c r="Q127" s="68" t="s">
        <v>826</v>
      </c>
      <c r="R127" s="68" t="s">
        <v>826</v>
      </c>
      <c r="S127" s="68" t="s">
        <v>826</v>
      </c>
      <c r="T127" s="68" t="s">
        <v>826</v>
      </c>
      <c r="U127" s="68" t="s">
        <v>826</v>
      </c>
      <c r="V127" s="68" t="s">
        <v>826</v>
      </c>
      <c r="W127" s="68" t="s">
        <v>826</v>
      </c>
      <c r="X127" s="68" t="s">
        <v>826</v>
      </c>
      <c r="Y127" s="68" t="s">
        <v>826</v>
      </c>
      <c r="Z127" s="68" t="s">
        <v>826</v>
      </c>
      <c r="AA127" s="68" t="s">
        <v>826</v>
      </c>
      <c r="AB127" s="68" t="s">
        <v>826</v>
      </c>
      <c r="AC127" s="68" t="s">
        <v>826</v>
      </c>
      <c r="AD127" s="68" t="s">
        <v>826</v>
      </c>
      <c r="AE127" s="68" t="s">
        <v>826</v>
      </c>
      <c r="AF127" s="68" t="s">
        <v>826</v>
      </c>
      <c r="AG127" s="68" t="s">
        <v>826</v>
      </c>
      <c r="AH127" s="68" t="s">
        <v>826</v>
      </c>
      <c r="AI127" s="68" t="s">
        <v>826</v>
      </c>
      <c r="AJ127" s="68" t="s">
        <v>826</v>
      </c>
      <c r="AK127" s="68" t="s">
        <v>826</v>
      </c>
      <c r="AL127" s="68" t="s">
        <v>826</v>
      </c>
      <c r="AM127" s="68"/>
      <c r="AN127" s="68"/>
      <c r="AO127" s="68" t="s">
        <v>826</v>
      </c>
      <c r="AP127" s="68" t="s">
        <v>826</v>
      </c>
      <c r="AQ127" s="68" t="s">
        <v>826</v>
      </c>
      <c r="AR127" s="68" t="s">
        <v>826</v>
      </c>
      <c r="AS127" s="36"/>
    </row>
    <row r="128" spans="1:45" ht="12.75">
      <c r="A128" s="94" t="s">
        <v>838</v>
      </c>
      <c r="B128" s="95"/>
      <c r="C128" s="95"/>
      <c r="D128" s="95"/>
      <c r="E128" s="95"/>
      <c r="F128" s="95"/>
      <c r="G128" s="68"/>
      <c r="H128" s="68"/>
      <c r="I128" s="68"/>
      <c r="J128" s="68"/>
      <c r="K128" s="68"/>
      <c r="L128" s="68" t="s">
        <v>826</v>
      </c>
      <c r="M128" s="68" t="s">
        <v>826</v>
      </c>
      <c r="N128" s="68" t="s">
        <v>826</v>
      </c>
      <c r="O128" s="68" t="s">
        <v>826</v>
      </c>
      <c r="P128" s="68" t="s">
        <v>826</v>
      </c>
      <c r="Q128" s="68" t="s">
        <v>826</v>
      </c>
      <c r="R128" s="68" t="s">
        <v>826</v>
      </c>
      <c r="S128" s="68" t="s">
        <v>826</v>
      </c>
      <c r="T128" s="68" t="s">
        <v>826</v>
      </c>
      <c r="U128" s="68" t="s">
        <v>826</v>
      </c>
      <c r="V128" s="68" t="s">
        <v>826</v>
      </c>
      <c r="W128" s="68" t="s">
        <v>826</v>
      </c>
      <c r="X128" s="68" t="s">
        <v>826</v>
      </c>
      <c r="Y128" s="68" t="s">
        <v>826</v>
      </c>
      <c r="Z128" s="68" t="s">
        <v>826</v>
      </c>
      <c r="AA128" s="68" t="s">
        <v>826</v>
      </c>
      <c r="AB128" s="68" t="s">
        <v>826</v>
      </c>
      <c r="AC128" s="68" t="s">
        <v>826</v>
      </c>
      <c r="AD128" s="68" t="s">
        <v>826</v>
      </c>
      <c r="AE128" s="68" t="s">
        <v>826</v>
      </c>
      <c r="AF128" s="68" t="s">
        <v>826</v>
      </c>
      <c r="AG128" s="68" t="s">
        <v>826</v>
      </c>
      <c r="AH128" s="68" t="s">
        <v>826</v>
      </c>
      <c r="AI128" s="68" t="s">
        <v>826</v>
      </c>
      <c r="AJ128" s="68" t="s">
        <v>826</v>
      </c>
      <c r="AK128" s="68" t="s">
        <v>826</v>
      </c>
      <c r="AL128" s="68" t="s">
        <v>826</v>
      </c>
      <c r="AM128" s="68"/>
      <c r="AN128" s="68"/>
      <c r="AO128" s="68" t="s">
        <v>826</v>
      </c>
      <c r="AP128" s="68" t="s">
        <v>826</v>
      </c>
      <c r="AQ128" s="68" t="s">
        <v>826</v>
      </c>
      <c r="AR128" s="68" t="s">
        <v>826</v>
      </c>
      <c r="AS128" s="36"/>
    </row>
    <row r="129" spans="1:45" ht="12.75">
      <c r="A129" s="94" t="s">
        <v>839</v>
      </c>
      <c r="B129" s="95"/>
      <c r="C129" s="95"/>
      <c r="D129" s="95"/>
      <c r="E129" s="95"/>
      <c r="F129" s="95"/>
      <c r="G129" s="68">
        <v>1093471</v>
      </c>
      <c r="H129" s="68"/>
      <c r="I129" s="68"/>
      <c r="J129" s="68"/>
      <c r="K129" s="68"/>
      <c r="L129" s="68" t="s">
        <v>826</v>
      </c>
      <c r="M129" s="68" t="s">
        <v>826</v>
      </c>
      <c r="N129" s="68" t="s">
        <v>826</v>
      </c>
      <c r="O129" s="68" t="s">
        <v>826</v>
      </c>
      <c r="P129" s="68" t="s">
        <v>826</v>
      </c>
      <c r="Q129" s="68" t="s">
        <v>826</v>
      </c>
      <c r="R129" s="68" t="s">
        <v>826</v>
      </c>
      <c r="S129" s="68" t="s">
        <v>826</v>
      </c>
      <c r="T129" s="68" t="s">
        <v>826</v>
      </c>
      <c r="U129" s="68" t="s">
        <v>826</v>
      </c>
      <c r="V129" s="68" t="s">
        <v>826</v>
      </c>
      <c r="W129" s="68" t="s">
        <v>826</v>
      </c>
      <c r="X129" s="68" t="s">
        <v>826</v>
      </c>
      <c r="Y129" s="68" t="s">
        <v>826</v>
      </c>
      <c r="Z129" s="68" t="s">
        <v>826</v>
      </c>
      <c r="AA129" s="68" t="s">
        <v>826</v>
      </c>
      <c r="AB129" s="68" t="s">
        <v>826</v>
      </c>
      <c r="AC129" s="68" t="s">
        <v>826</v>
      </c>
      <c r="AD129" s="68" t="s">
        <v>826</v>
      </c>
      <c r="AE129" s="68" t="s">
        <v>826</v>
      </c>
      <c r="AF129" s="68" t="s">
        <v>826</v>
      </c>
      <c r="AG129" s="68" t="s">
        <v>826</v>
      </c>
      <c r="AH129" s="68" t="s">
        <v>826</v>
      </c>
      <c r="AI129" s="68" t="s">
        <v>826</v>
      </c>
      <c r="AJ129" s="68" t="s">
        <v>826</v>
      </c>
      <c r="AK129" s="68" t="s">
        <v>826</v>
      </c>
      <c r="AL129" s="68" t="s">
        <v>826</v>
      </c>
      <c r="AM129" s="68"/>
      <c r="AN129" s="68"/>
      <c r="AO129" s="68" t="s">
        <v>826</v>
      </c>
      <c r="AP129" s="68" t="s">
        <v>826</v>
      </c>
      <c r="AQ129" s="68" t="s">
        <v>826</v>
      </c>
      <c r="AR129" s="68" t="s">
        <v>826</v>
      </c>
      <c r="AS129" s="36"/>
    </row>
    <row r="130" spans="1:45" ht="12.75">
      <c r="A130" s="94" t="s">
        <v>840</v>
      </c>
      <c r="B130" s="95"/>
      <c r="C130" s="95"/>
      <c r="D130" s="95"/>
      <c r="E130" s="95"/>
      <c r="F130" s="95"/>
      <c r="G130" s="68">
        <v>54957</v>
      </c>
      <c r="H130" s="68"/>
      <c r="I130" s="68"/>
      <c r="J130" s="68"/>
      <c r="K130" s="68"/>
      <c r="L130" s="68" t="s">
        <v>826</v>
      </c>
      <c r="M130" s="68" t="s">
        <v>826</v>
      </c>
      <c r="N130" s="68" t="s">
        <v>826</v>
      </c>
      <c r="O130" s="68" t="s">
        <v>826</v>
      </c>
      <c r="P130" s="68" t="s">
        <v>826</v>
      </c>
      <c r="Q130" s="68" t="s">
        <v>826</v>
      </c>
      <c r="R130" s="68" t="s">
        <v>826</v>
      </c>
      <c r="S130" s="68" t="s">
        <v>826</v>
      </c>
      <c r="T130" s="68" t="s">
        <v>826</v>
      </c>
      <c r="U130" s="68" t="s">
        <v>826</v>
      </c>
      <c r="V130" s="68" t="s">
        <v>826</v>
      </c>
      <c r="W130" s="68" t="s">
        <v>826</v>
      </c>
      <c r="X130" s="68" t="s">
        <v>826</v>
      </c>
      <c r="Y130" s="68" t="s">
        <v>826</v>
      </c>
      <c r="Z130" s="68" t="s">
        <v>826</v>
      </c>
      <c r="AA130" s="68" t="s">
        <v>826</v>
      </c>
      <c r="AB130" s="68" t="s">
        <v>826</v>
      </c>
      <c r="AC130" s="68" t="s">
        <v>826</v>
      </c>
      <c r="AD130" s="68" t="s">
        <v>826</v>
      </c>
      <c r="AE130" s="68" t="s">
        <v>826</v>
      </c>
      <c r="AF130" s="68" t="s">
        <v>826</v>
      </c>
      <c r="AG130" s="68" t="s">
        <v>826</v>
      </c>
      <c r="AH130" s="68" t="s">
        <v>826</v>
      </c>
      <c r="AI130" s="68" t="s">
        <v>826</v>
      </c>
      <c r="AJ130" s="68" t="s">
        <v>826</v>
      </c>
      <c r="AK130" s="68" t="s">
        <v>826</v>
      </c>
      <c r="AL130" s="68" t="s">
        <v>826</v>
      </c>
      <c r="AM130" s="68"/>
      <c r="AN130" s="68"/>
      <c r="AO130" s="68" t="s">
        <v>826</v>
      </c>
      <c r="AP130" s="68" t="s">
        <v>826</v>
      </c>
      <c r="AQ130" s="68" t="s">
        <v>826</v>
      </c>
      <c r="AR130" s="68" t="s">
        <v>826</v>
      </c>
      <c r="AS130" s="36"/>
    </row>
    <row r="131" spans="1:45" ht="12.75">
      <c r="A131" s="94" t="s">
        <v>841</v>
      </c>
      <c r="B131" s="95"/>
      <c r="C131" s="95"/>
      <c r="D131" s="95"/>
      <c r="E131" s="95"/>
      <c r="F131" s="95"/>
      <c r="G131" s="68">
        <v>455783</v>
      </c>
      <c r="H131" s="68"/>
      <c r="I131" s="68"/>
      <c r="J131" s="68"/>
      <c r="K131" s="68"/>
      <c r="L131" s="68" t="s">
        <v>826</v>
      </c>
      <c r="M131" s="68" t="s">
        <v>826</v>
      </c>
      <c r="N131" s="68" t="s">
        <v>826</v>
      </c>
      <c r="O131" s="68" t="s">
        <v>826</v>
      </c>
      <c r="P131" s="68" t="s">
        <v>826</v>
      </c>
      <c r="Q131" s="68" t="s">
        <v>826</v>
      </c>
      <c r="R131" s="68" t="s">
        <v>826</v>
      </c>
      <c r="S131" s="68" t="s">
        <v>826</v>
      </c>
      <c r="T131" s="68" t="s">
        <v>826</v>
      </c>
      <c r="U131" s="68" t="s">
        <v>826</v>
      </c>
      <c r="V131" s="68" t="s">
        <v>826</v>
      </c>
      <c r="W131" s="68" t="s">
        <v>826</v>
      </c>
      <c r="X131" s="68" t="s">
        <v>826</v>
      </c>
      <c r="Y131" s="68" t="s">
        <v>826</v>
      </c>
      <c r="Z131" s="68" t="s">
        <v>826</v>
      </c>
      <c r="AA131" s="68" t="s">
        <v>826</v>
      </c>
      <c r="AB131" s="68" t="s">
        <v>826</v>
      </c>
      <c r="AC131" s="68" t="s">
        <v>826</v>
      </c>
      <c r="AD131" s="68" t="s">
        <v>826</v>
      </c>
      <c r="AE131" s="68" t="s">
        <v>826</v>
      </c>
      <c r="AF131" s="68" t="s">
        <v>826</v>
      </c>
      <c r="AG131" s="68" t="s">
        <v>826</v>
      </c>
      <c r="AH131" s="68" t="s">
        <v>826</v>
      </c>
      <c r="AI131" s="68" t="s">
        <v>826</v>
      </c>
      <c r="AJ131" s="68" t="s">
        <v>826</v>
      </c>
      <c r="AK131" s="68" t="s">
        <v>826</v>
      </c>
      <c r="AL131" s="68" t="s">
        <v>826</v>
      </c>
      <c r="AM131" s="68"/>
      <c r="AN131" s="68"/>
      <c r="AO131" s="68" t="s">
        <v>826</v>
      </c>
      <c r="AP131" s="68" t="s">
        <v>826</v>
      </c>
      <c r="AQ131" s="68" t="s">
        <v>826</v>
      </c>
      <c r="AR131" s="68" t="s">
        <v>826</v>
      </c>
      <c r="AS131" s="36"/>
    </row>
    <row r="132" spans="1:45" ht="12.75">
      <c r="A132" s="94" t="s">
        <v>842</v>
      </c>
      <c r="B132" s="95"/>
      <c r="C132" s="95"/>
      <c r="D132" s="95"/>
      <c r="E132" s="95"/>
      <c r="F132" s="95"/>
      <c r="G132" s="68">
        <v>356016</v>
      </c>
      <c r="H132" s="68"/>
      <c r="I132" s="68"/>
      <c r="J132" s="68"/>
      <c r="K132" s="68"/>
      <c r="L132" s="68" t="s">
        <v>826</v>
      </c>
      <c r="M132" s="68" t="s">
        <v>826</v>
      </c>
      <c r="N132" s="68" t="s">
        <v>826</v>
      </c>
      <c r="O132" s="68" t="s">
        <v>826</v>
      </c>
      <c r="P132" s="68" t="s">
        <v>826</v>
      </c>
      <c r="Q132" s="68" t="s">
        <v>826</v>
      </c>
      <c r="R132" s="68" t="s">
        <v>826</v>
      </c>
      <c r="S132" s="68" t="s">
        <v>826</v>
      </c>
      <c r="T132" s="68" t="s">
        <v>826</v>
      </c>
      <c r="U132" s="68" t="s">
        <v>826</v>
      </c>
      <c r="V132" s="68" t="s">
        <v>826</v>
      </c>
      <c r="W132" s="68" t="s">
        <v>826</v>
      </c>
      <c r="X132" s="68" t="s">
        <v>826</v>
      </c>
      <c r="Y132" s="68" t="s">
        <v>826</v>
      </c>
      <c r="Z132" s="68" t="s">
        <v>826</v>
      </c>
      <c r="AA132" s="68" t="s">
        <v>826</v>
      </c>
      <c r="AB132" s="68" t="s">
        <v>826</v>
      </c>
      <c r="AC132" s="68" t="s">
        <v>826</v>
      </c>
      <c r="AD132" s="68" t="s">
        <v>826</v>
      </c>
      <c r="AE132" s="68" t="s">
        <v>826</v>
      </c>
      <c r="AF132" s="68" t="s">
        <v>826</v>
      </c>
      <c r="AG132" s="68" t="s">
        <v>826</v>
      </c>
      <c r="AH132" s="68" t="s">
        <v>826</v>
      </c>
      <c r="AI132" s="68" t="s">
        <v>826</v>
      </c>
      <c r="AJ132" s="68" t="s">
        <v>826</v>
      </c>
      <c r="AK132" s="68" t="s">
        <v>826</v>
      </c>
      <c r="AL132" s="68" t="s">
        <v>826</v>
      </c>
      <c r="AM132" s="68"/>
      <c r="AN132" s="68"/>
      <c r="AO132" s="68" t="s">
        <v>826</v>
      </c>
      <c r="AP132" s="68" t="s">
        <v>826</v>
      </c>
      <c r="AQ132" s="68" t="s">
        <v>826</v>
      </c>
      <c r="AR132" s="68" t="s">
        <v>826</v>
      </c>
      <c r="AS132" s="36"/>
    </row>
    <row r="133" spans="1:45" ht="12.75">
      <c r="A133" s="94" t="s">
        <v>843</v>
      </c>
      <c r="B133" s="95"/>
      <c r="C133" s="95"/>
      <c r="D133" s="95"/>
      <c r="E133" s="95"/>
      <c r="F133" s="95"/>
      <c r="G133" s="68">
        <v>196787</v>
      </c>
      <c r="H133" s="68"/>
      <c r="I133" s="68"/>
      <c r="J133" s="68"/>
      <c r="K133" s="68"/>
      <c r="L133" s="68" t="s">
        <v>826</v>
      </c>
      <c r="M133" s="68" t="s">
        <v>826</v>
      </c>
      <c r="N133" s="68" t="s">
        <v>826</v>
      </c>
      <c r="O133" s="68" t="s">
        <v>826</v>
      </c>
      <c r="P133" s="68" t="s">
        <v>826</v>
      </c>
      <c r="Q133" s="68" t="s">
        <v>826</v>
      </c>
      <c r="R133" s="68" t="s">
        <v>826</v>
      </c>
      <c r="S133" s="68" t="s">
        <v>826</v>
      </c>
      <c r="T133" s="68" t="s">
        <v>826</v>
      </c>
      <c r="U133" s="68" t="s">
        <v>826</v>
      </c>
      <c r="V133" s="68" t="s">
        <v>826</v>
      </c>
      <c r="W133" s="68" t="s">
        <v>826</v>
      </c>
      <c r="X133" s="68" t="s">
        <v>826</v>
      </c>
      <c r="Y133" s="68" t="s">
        <v>826</v>
      </c>
      <c r="Z133" s="68" t="s">
        <v>826</v>
      </c>
      <c r="AA133" s="68" t="s">
        <v>826</v>
      </c>
      <c r="AB133" s="68" t="s">
        <v>826</v>
      </c>
      <c r="AC133" s="68" t="s">
        <v>826</v>
      </c>
      <c r="AD133" s="68" t="s">
        <v>826</v>
      </c>
      <c r="AE133" s="68" t="s">
        <v>826</v>
      </c>
      <c r="AF133" s="68" t="s">
        <v>826</v>
      </c>
      <c r="AG133" s="68" t="s">
        <v>826</v>
      </c>
      <c r="AH133" s="68" t="s">
        <v>826</v>
      </c>
      <c r="AI133" s="68" t="s">
        <v>826</v>
      </c>
      <c r="AJ133" s="68" t="s">
        <v>826</v>
      </c>
      <c r="AK133" s="68" t="s">
        <v>826</v>
      </c>
      <c r="AL133" s="68" t="s">
        <v>826</v>
      </c>
      <c r="AM133" s="68"/>
      <c r="AN133" s="68"/>
      <c r="AO133" s="68" t="s">
        <v>826</v>
      </c>
      <c r="AP133" s="68" t="s">
        <v>826</v>
      </c>
      <c r="AQ133" s="68" t="s">
        <v>826</v>
      </c>
      <c r="AR133" s="68" t="s">
        <v>826</v>
      </c>
      <c r="AS133" s="36"/>
    </row>
    <row r="134" spans="1:45" ht="12.75">
      <c r="A134" s="94" t="s">
        <v>844</v>
      </c>
      <c r="B134" s="95"/>
      <c r="C134" s="95"/>
      <c r="D134" s="95"/>
      <c r="E134" s="95"/>
      <c r="F134" s="95"/>
      <c r="G134" s="68">
        <v>40887</v>
      </c>
      <c r="H134" s="68"/>
      <c r="I134" s="68"/>
      <c r="J134" s="68"/>
      <c r="K134" s="68"/>
      <c r="L134" s="68" t="s">
        <v>826</v>
      </c>
      <c r="M134" s="68" t="s">
        <v>826</v>
      </c>
      <c r="N134" s="68" t="s">
        <v>826</v>
      </c>
      <c r="O134" s="68" t="s">
        <v>826</v>
      </c>
      <c r="P134" s="68" t="s">
        <v>826</v>
      </c>
      <c r="Q134" s="68" t="s">
        <v>826</v>
      </c>
      <c r="R134" s="68" t="s">
        <v>826</v>
      </c>
      <c r="S134" s="68" t="s">
        <v>826</v>
      </c>
      <c r="T134" s="68" t="s">
        <v>826</v>
      </c>
      <c r="U134" s="68" t="s">
        <v>826</v>
      </c>
      <c r="V134" s="68" t="s">
        <v>826</v>
      </c>
      <c r="W134" s="68" t="s">
        <v>826</v>
      </c>
      <c r="X134" s="68" t="s">
        <v>826</v>
      </c>
      <c r="Y134" s="68" t="s">
        <v>826</v>
      </c>
      <c r="Z134" s="68" t="s">
        <v>826</v>
      </c>
      <c r="AA134" s="68" t="s">
        <v>826</v>
      </c>
      <c r="AB134" s="68" t="s">
        <v>826</v>
      </c>
      <c r="AC134" s="68" t="s">
        <v>826</v>
      </c>
      <c r="AD134" s="68" t="s">
        <v>826</v>
      </c>
      <c r="AE134" s="68" t="s">
        <v>826</v>
      </c>
      <c r="AF134" s="68" t="s">
        <v>826</v>
      </c>
      <c r="AG134" s="68" t="s">
        <v>826</v>
      </c>
      <c r="AH134" s="68" t="s">
        <v>826</v>
      </c>
      <c r="AI134" s="68" t="s">
        <v>826</v>
      </c>
      <c r="AJ134" s="68" t="s">
        <v>826</v>
      </c>
      <c r="AK134" s="68" t="s">
        <v>826</v>
      </c>
      <c r="AL134" s="68" t="s">
        <v>826</v>
      </c>
      <c r="AM134" s="68"/>
      <c r="AN134" s="68"/>
      <c r="AO134" s="68" t="s">
        <v>826</v>
      </c>
      <c r="AP134" s="68" t="s">
        <v>826</v>
      </c>
      <c r="AQ134" s="68" t="s">
        <v>826</v>
      </c>
      <c r="AR134" s="68" t="s">
        <v>826</v>
      </c>
      <c r="AS134" s="36"/>
    </row>
    <row r="135" spans="1:45" ht="12.75">
      <c r="A135" s="94" t="s">
        <v>845</v>
      </c>
      <c r="B135" s="95"/>
      <c r="C135" s="95"/>
      <c r="D135" s="95"/>
      <c r="E135" s="95"/>
      <c r="F135" s="95"/>
      <c r="G135" s="68">
        <v>26275</v>
      </c>
      <c r="H135" s="68"/>
      <c r="I135" s="68"/>
      <c r="J135" s="68"/>
      <c r="K135" s="68"/>
      <c r="L135" s="68" t="s">
        <v>826</v>
      </c>
      <c r="M135" s="68" t="s">
        <v>826</v>
      </c>
      <c r="N135" s="68" t="s">
        <v>826</v>
      </c>
      <c r="O135" s="68" t="s">
        <v>826</v>
      </c>
      <c r="P135" s="68" t="s">
        <v>826</v>
      </c>
      <c r="Q135" s="68" t="s">
        <v>826</v>
      </c>
      <c r="R135" s="68" t="s">
        <v>826</v>
      </c>
      <c r="S135" s="68" t="s">
        <v>826</v>
      </c>
      <c r="T135" s="68" t="s">
        <v>826</v>
      </c>
      <c r="U135" s="68" t="s">
        <v>826</v>
      </c>
      <c r="V135" s="68" t="s">
        <v>826</v>
      </c>
      <c r="W135" s="68" t="s">
        <v>826</v>
      </c>
      <c r="X135" s="68" t="s">
        <v>826</v>
      </c>
      <c r="Y135" s="68" t="s">
        <v>826</v>
      </c>
      <c r="Z135" s="68" t="s">
        <v>826</v>
      </c>
      <c r="AA135" s="68" t="s">
        <v>826</v>
      </c>
      <c r="AB135" s="68" t="s">
        <v>826</v>
      </c>
      <c r="AC135" s="68" t="s">
        <v>826</v>
      </c>
      <c r="AD135" s="68" t="s">
        <v>826</v>
      </c>
      <c r="AE135" s="68" t="s">
        <v>826</v>
      </c>
      <c r="AF135" s="68" t="s">
        <v>826</v>
      </c>
      <c r="AG135" s="68" t="s">
        <v>826</v>
      </c>
      <c r="AH135" s="68" t="s">
        <v>826</v>
      </c>
      <c r="AI135" s="68" t="s">
        <v>826</v>
      </c>
      <c r="AJ135" s="68" t="s">
        <v>826</v>
      </c>
      <c r="AK135" s="68" t="s">
        <v>826</v>
      </c>
      <c r="AL135" s="68" t="s">
        <v>826</v>
      </c>
      <c r="AM135" s="68"/>
      <c r="AN135" s="68"/>
      <c r="AO135" s="68" t="s">
        <v>826</v>
      </c>
      <c r="AP135" s="68" t="s">
        <v>826</v>
      </c>
      <c r="AQ135" s="68" t="s">
        <v>826</v>
      </c>
      <c r="AR135" s="68" t="s">
        <v>826</v>
      </c>
      <c r="AS135" s="36"/>
    </row>
    <row r="136" spans="1:45" ht="12.75">
      <c r="A136" s="96" t="s">
        <v>837</v>
      </c>
      <c r="B136" s="97"/>
      <c r="C136" s="97"/>
      <c r="D136" s="97"/>
      <c r="E136" s="97"/>
      <c r="F136" s="97"/>
      <c r="G136" s="69">
        <v>2219118</v>
      </c>
      <c r="H136" s="69"/>
      <c r="I136" s="69"/>
      <c r="J136" s="69"/>
      <c r="K136" s="69"/>
      <c r="L136" s="69" t="s">
        <v>826</v>
      </c>
      <c r="M136" s="69" t="s">
        <v>826</v>
      </c>
      <c r="N136" s="69" t="s">
        <v>826</v>
      </c>
      <c r="O136" s="69" t="s">
        <v>826</v>
      </c>
      <c r="P136" s="69" t="s">
        <v>826</v>
      </c>
      <c r="Q136" s="69" t="s">
        <v>826</v>
      </c>
      <c r="R136" s="69" t="s">
        <v>826</v>
      </c>
      <c r="S136" s="69" t="s">
        <v>826</v>
      </c>
      <c r="T136" s="69" t="s">
        <v>826</v>
      </c>
      <c r="U136" s="69" t="s">
        <v>826</v>
      </c>
      <c r="V136" s="69" t="s">
        <v>826</v>
      </c>
      <c r="W136" s="69" t="s">
        <v>826</v>
      </c>
      <c r="X136" s="69" t="s">
        <v>826</v>
      </c>
      <c r="Y136" s="69" t="s">
        <v>826</v>
      </c>
      <c r="Z136" s="69" t="s">
        <v>826</v>
      </c>
      <c r="AA136" s="69" t="s">
        <v>826</v>
      </c>
      <c r="AB136" s="69" t="s">
        <v>826</v>
      </c>
      <c r="AC136" s="69" t="s">
        <v>826</v>
      </c>
      <c r="AD136" s="69" t="s">
        <v>826</v>
      </c>
      <c r="AE136" s="69" t="s">
        <v>826</v>
      </c>
      <c r="AF136" s="69" t="s">
        <v>826</v>
      </c>
      <c r="AG136" s="69" t="s">
        <v>826</v>
      </c>
      <c r="AH136" s="69" t="s">
        <v>826</v>
      </c>
      <c r="AI136" s="69" t="s">
        <v>826</v>
      </c>
      <c r="AJ136" s="69" t="s">
        <v>826</v>
      </c>
      <c r="AK136" s="69" t="s">
        <v>826</v>
      </c>
      <c r="AL136" s="69" t="s">
        <v>826</v>
      </c>
      <c r="AM136" s="69"/>
      <c r="AN136" s="69"/>
      <c r="AO136" s="69" t="s">
        <v>826</v>
      </c>
      <c r="AP136" s="69" t="s">
        <v>826</v>
      </c>
      <c r="AQ136" s="69" t="s">
        <v>826</v>
      </c>
      <c r="AR136" s="69" t="s">
        <v>826</v>
      </c>
      <c r="AS136" s="36"/>
    </row>
    <row r="137" spans="1:45" ht="12.75">
      <c r="A137" s="94" t="s">
        <v>846</v>
      </c>
      <c r="B137" s="95"/>
      <c r="C137" s="95"/>
      <c r="D137" s="95"/>
      <c r="E137" s="95"/>
      <c r="F137" s="95"/>
      <c r="G137" s="68">
        <v>20143</v>
      </c>
      <c r="H137" s="68"/>
      <c r="I137" s="68"/>
      <c r="J137" s="68"/>
      <c r="K137" s="68"/>
      <c r="L137" s="68" t="s">
        <v>826</v>
      </c>
      <c r="M137" s="68" t="s">
        <v>826</v>
      </c>
      <c r="N137" s="68" t="s">
        <v>826</v>
      </c>
      <c r="O137" s="68" t="s">
        <v>826</v>
      </c>
      <c r="P137" s="68" t="s">
        <v>826</v>
      </c>
      <c r="Q137" s="68" t="s">
        <v>826</v>
      </c>
      <c r="R137" s="68" t="s">
        <v>826</v>
      </c>
      <c r="S137" s="68" t="s">
        <v>826</v>
      </c>
      <c r="T137" s="68" t="s">
        <v>826</v>
      </c>
      <c r="U137" s="68" t="s">
        <v>826</v>
      </c>
      <c r="V137" s="68" t="s">
        <v>826</v>
      </c>
      <c r="W137" s="68" t="s">
        <v>826</v>
      </c>
      <c r="X137" s="68" t="s">
        <v>826</v>
      </c>
      <c r="Y137" s="68" t="s">
        <v>826</v>
      </c>
      <c r="Z137" s="68" t="s">
        <v>826</v>
      </c>
      <c r="AA137" s="68" t="s">
        <v>826</v>
      </c>
      <c r="AB137" s="68" t="s">
        <v>826</v>
      </c>
      <c r="AC137" s="68" t="s">
        <v>826</v>
      </c>
      <c r="AD137" s="68" t="s">
        <v>826</v>
      </c>
      <c r="AE137" s="68" t="s">
        <v>826</v>
      </c>
      <c r="AF137" s="68" t="s">
        <v>826</v>
      </c>
      <c r="AG137" s="68" t="s">
        <v>826</v>
      </c>
      <c r="AH137" s="68" t="s">
        <v>826</v>
      </c>
      <c r="AI137" s="68" t="s">
        <v>826</v>
      </c>
      <c r="AJ137" s="68" t="s">
        <v>826</v>
      </c>
      <c r="AK137" s="68" t="s">
        <v>826</v>
      </c>
      <c r="AL137" s="68" t="s">
        <v>826</v>
      </c>
      <c r="AM137" s="68"/>
      <c r="AN137" s="68"/>
      <c r="AO137" s="68" t="s">
        <v>826</v>
      </c>
      <c r="AP137" s="68" t="s">
        <v>826</v>
      </c>
      <c r="AQ137" s="68" t="s">
        <v>826</v>
      </c>
      <c r="AR137" s="68" t="s">
        <v>826</v>
      </c>
      <c r="AS137" s="36"/>
    </row>
    <row r="138" spans="1:45" ht="12.75">
      <c r="A138" s="96" t="s">
        <v>837</v>
      </c>
      <c r="B138" s="97"/>
      <c r="C138" s="97"/>
      <c r="D138" s="97"/>
      <c r="E138" s="97"/>
      <c r="F138" s="97"/>
      <c r="G138" s="69">
        <v>2239261</v>
      </c>
      <c r="H138" s="69"/>
      <c r="I138" s="69"/>
      <c r="J138" s="69"/>
      <c r="K138" s="69"/>
      <c r="L138" s="69" t="s">
        <v>826</v>
      </c>
      <c r="M138" s="69" t="s">
        <v>826</v>
      </c>
      <c r="N138" s="69" t="s">
        <v>826</v>
      </c>
      <c r="O138" s="69" t="s">
        <v>826</v>
      </c>
      <c r="P138" s="69" t="s">
        <v>826</v>
      </c>
      <c r="Q138" s="69" t="s">
        <v>826</v>
      </c>
      <c r="R138" s="69" t="s">
        <v>826</v>
      </c>
      <c r="S138" s="69" t="s">
        <v>826</v>
      </c>
      <c r="T138" s="69" t="s">
        <v>826</v>
      </c>
      <c r="U138" s="69" t="s">
        <v>826</v>
      </c>
      <c r="V138" s="69" t="s">
        <v>826</v>
      </c>
      <c r="W138" s="69" t="s">
        <v>826</v>
      </c>
      <c r="X138" s="69" t="s">
        <v>826</v>
      </c>
      <c r="Y138" s="69" t="s">
        <v>826</v>
      </c>
      <c r="Z138" s="69" t="s">
        <v>826</v>
      </c>
      <c r="AA138" s="69" t="s">
        <v>826</v>
      </c>
      <c r="AB138" s="69" t="s">
        <v>826</v>
      </c>
      <c r="AC138" s="69" t="s">
        <v>826</v>
      </c>
      <c r="AD138" s="69" t="s">
        <v>826</v>
      </c>
      <c r="AE138" s="69" t="s">
        <v>826</v>
      </c>
      <c r="AF138" s="69" t="s">
        <v>826</v>
      </c>
      <c r="AG138" s="69" t="s">
        <v>826</v>
      </c>
      <c r="AH138" s="69" t="s">
        <v>826</v>
      </c>
      <c r="AI138" s="69" t="s">
        <v>826</v>
      </c>
      <c r="AJ138" s="69" t="s">
        <v>826</v>
      </c>
      <c r="AK138" s="69" t="s">
        <v>826</v>
      </c>
      <c r="AL138" s="69" t="s">
        <v>826</v>
      </c>
      <c r="AM138" s="69"/>
      <c r="AN138" s="69"/>
      <c r="AO138" s="69" t="s">
        <v>826</v>
      </c>
      <c r="AP138" s="69" t="s">
        <v>826</v>
      </c>
      <c r="AQ138" s="69" t="s">
        <v>826</v>
      </c>
      <c r="AR138" s="69" t="s">
        <v>826</v>
      </c>
      <c r="AS138" s="36"/>
    </row>
    <row r="139" spans="1:45" ht="12.75">
      <c r="A139" s="94" t="s">
        <v>847</v>
      </c>
      <c r="B139" s="95"/>
      <c r="C139" s="95"/>
      <c r="D139" s="95"/>
      <c r="E139" s="95"/>
      <c r="F139" s="95"/>
      <c r="G139" s="68">
        <v>403067</v>
      </c>
      <c r="H139" s="68"/>
      <c r="I139" s="68"/>
      <c r="J139" s="68"/>
      <c r="K139" s="68"/>
      <c r="L139" s="68" t="s">
        <v>826</v>
      </c>
      <c r="M139" s="68" t="s">
        <v>826</v>
      </c>
      <c r="N139" s="68" t="s">
        <v>826</v>
      </c>
      <c r="O139" s="68" t="s">
        <v>826</v>
      </c>
      <c r="P139" s="68" t="s">
        <v>826</v>
      </c>
      <c r="Q139" s="68" t="s">
        <v>826</v>
      </c>
      <c r="R139" s="68" t="s">
        <v>826</v>
      </c>
      <c r="S139" s="68" t="s">
        <v>826</v>
      </c>
      <c r="T139" s="68" t="s">
        <v>826</v>
      </c>
      <c r="U139" s="68" t="s">
        <v>826</v>
      </c>
      <c r="V139" s="68" t="s">
        <v>826</v>
      </c>
      <c r="W139" s="68" t="s">
        <v>826</v>
      </c>
      <c r="X139" s="68" t="s">
        <v>826</v>
      </c>
      <c r="Y139" s="68" t="s">
        <v>826</v>
      </c>
      <c r="Z139" s="68" t="s">
        <v>826</v>
      </c>
      <c r="AA139" s="68" t="s">
        <v>826</v>
      </c>
      <c r="AB139" s="68" t="s">
        <v>826</v>
      </c>
      <c r="AC139" s="68" t="s">
        <v>826</v>
      </c>
      <c r="AD139" s="68" t="s">
        <v>826</v>
      </c>
      <c r="AE139" s="68" t="s">
        <v>826</v>
      </c>
      <c r="AF139" s="68" t="s">
        <v>826</v>
      </c>
      <c r="AG139" s="68" t="s">
        <v>826</v>
      </c>
      <c r="AH139" s="68" t="s">
        <v>826</v>
      </c>
      <c r="AI139" s="68" t="s">
        <v>826</v>
      </c>
      <c r="AJ139" s="68" t="s">
        <v>826</v>
      </c>
      <c r="AK139" s="68" t="s">
        <v>826</v>
      </c>
      <c r="AL139" s="68" t="s">
        <v>826</v>
      </c>
      <c r="AM139" s="68"/>
      <c r="AN139" s="68"/>
      <c r="AO139" s="68" t="s">
        <v>826</v>
      </c>
      <c r="AP139" s="68" t="s">
        <v>826</v>
      </c>
      <c r="AQ139" s="68" t="s">
        <v>826</v>
      </c>
      <c r="AR139" s="68" t="s">
        <v>826</v>
      </c>
      <c r="AS139" s="36"/>
    </row>
    <row r="140" spans="1:45" ht="12.75">
      <c r="A140" s="96" t="s">
        <v>848</v>
      </c>
      <c r="B140" s="97"/>
      <c r="C140" s="97"/>
      <c r="D140" s="97"/>
      <c r="E140" s="97"/>
      <c r="F140" s="97"/>
      <c r="G140" s="69">
        <v>2642328</v>
      </c>
      <c r="H140" s="69"/>
      <c r="I140" s="69"/>
      <c r="J140" s="69"/>
      <c r="K140" s="69"/>
      <c r="L140" s="69" t="s">
        <v>826</v>
      </c>
      <c r="M140" s="69" t="s">
        <v>826</v>
      </c>
      <c r="N140" s="69" t="s">
        <v>826</v>
      </c>
      <c r="O140" s="69" t="s">
        <v>826</v>
      </c>
      <c r="P140" s="69" t="s">
        <v>826</v>
      </c>
      <c r="Q140" s="69" t="s">
        <v>826</v>
      </c>
      <c r="R140" s="69" t="s">
        <v>826</v>
      </c>
      <c r="S140" s="69" t="s">
        <v>826</v>
      </c>
      <c r="T140" s="69" t="s">
        <v>826</v>
      </c>
      <c r="U140" s="69" t="s">
        <v>826</v>
      </c>
      <c r="V140" s="69" t="s">
        <v>826</v>
      </c>
      <c r="W140" s="69" t="s">
        <v>826</v>
      </c>
      <c r="X140" s="69" t="s">
        <v>826</v>
      </c>
      <c r="Y140" s="69" t="s">
        <v>826</v>
      </c>
      <c r="Z140" s="69" t="s">
        <v>826</v>
      </c>
      <c r="AA140" s="69" t="s">
        <v>826</v>
      </c>
      <c r="AB140" s="69" t="s">
        <v>826</v>
      </c>
      <c r="AC140" s="69" t="s">
        <v>826</v>
      </c>
      <c r="AD140" s="69" t="s">
        <v>826</v>
      </c>
      <c r="AE140" s="69" t="s">
        <v>826</v>
      </c>
      <c r="AF140" s="69" t="s">
        <v>826</v>
      </c>
      <c r="AG140" s="69" t="s">
        <v>826</v>
      </c>
      <c r="AH140" s="69" t="s">
        <v>826</v>
      </c>
      <c r="AI140" s="69" t="s">
        <v>826</v>
      </c>
      <c r="AJ140" s="69" t="s">
        <v>826</v>
      </c>
      <c r="AK140" s="69" t="s">
        <v>826</v>
      </c>
      <c r="AL140" s="69" t="s">
        <v>826</v>
      </c>
      <c r="AM140" s="69"/>
      <c r="AN140" s="69"/>
      <c r="AO140" s="69" t="s">
        <v>826</v>
      </c>
      <c r="AP140" s="69" t="s">
        <v>826</v>
      </c>
      <c r="AQ140" s="69" t="s">
        <v>826</v>
      </c>
      <c r="AR140" s="69" t="s">
        <v>826</v>
      </c>
      <c r="AS140" s="36"/>
    </row>
    <row r="141" spans="15:47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40"/>
      <c r="AT141" s="40"/>
      <c r="AU141" s="40"/>
    </row>
    <row r="142" spans="1:45" ht="12.75">
      <c r="A142" s="21" t="s">
        <v>48</v>
      </c>
      <c r="D142" s="14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:45" ht="12.75">
      <c r="A143" s="22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:45" ht="12.75">
      <c r="A144" s="21" t="s">
        <v>49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6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6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6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6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6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6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6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6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6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6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6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6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6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6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6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6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6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6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6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6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6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6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6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6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6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6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6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6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6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6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6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6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6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6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6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6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6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6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6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6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6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6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6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6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6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6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6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6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6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6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6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6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6"/>
    </row>
    <row r="565" spans="15:45" ht="12.75">
      <c r="O565"/>
      <c r="P565"/>
      <c r="Q565"/>
      <c r="AS565" s="36"/>
    </row>
    <row r="566" spans="15:17" ht="12.75">
      <c r="O566"/>
      <c r="P566"/>
      <c r="Q566"/>
    </row>
    <row r="567" spans="15:17" ht="12.75">
      <c r="O567"/>
      <c r="P567"/>
      <c r="Q567"/>
    </row>
    <row r="568" spans="15:17" ht="12.75">
      <c r="O568"/>
      <c r="P568"/>
      <c r="Q568"/>
    </row>
  </sheetData>
  <sheetProtection/>
  <mergeCells count="50">
    <mergeCell ref="A135:F135"/>
    <mergeCell ref="A136:F136"/>
    <mergeCell ref="A137:F137"/>
    <mergeCell ref="A138:F138"/>
    <mergeCell ref="A139:F139"/>
    <mergeCell ref="A140:F140"/>
    <mergeCell ref="A129:F129"/>
    <mergeCell ref="A130:F130"/>
    <mergeCell ref="A131:F131"/>
    <mergeCell ref="A132:F132"/>
    <mergeCell ref="A133:F133"/>
    <mergeCell ref="A134:F134"/>
    <mergeCell ref="A123:F123"/>
    <mergeCell ref="A124:F124"/>
    <mergeCell ref="A125:F125"/>
    <mergeCell ref="A126:F126"/>
    <mergeCell ref="A127:F127"/>
    <mergeCell ref="A128:F128"/>
    <mergeCell ref="A91:AR91"/>
    <mergeCell ref="A99:AR99"/>
    <mergeCell ref="A117:AR117"/>
    <mergeCell ref="A120:F120"/>
    <mergeCell ref="A121:F121"/>
    <mergeCell ref="A122:F122"/>
    <mergeCell ref="A28:AR28"/>
    <mergeCell ref="A49:AR49"/>
    <mergeCell ref="A56:AR56"/>
    <mergeCell ref="A78:AR78"/>
    <mergeCell ref="A81:AR81"/>
    <mergeCell ref="A90:AR90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>12.03.2008</cp:keywords>
  <dc:description/>
  <cp:lastModifiedBy>HP</cp:lastModifiedBy>
  <cp:lastPrinted>2009-06-03T04:15:01Z</cp:lastPrinted>
  <dcterms:created xsi:type="dcterms:W3CDTF">2003-01-28T12:33:10Z</dcterms:created>
  <dcterms:modified xsi:type="dcterms:W3CDTF">2014-07-24T09:24:12Z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